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hinAE\Downloads\ЖК Кино\НЭС\"/>
    </mc:Choice>
  </mc:AlternateContent>
  <xr:revisionPtr revIDLastSave="0" documentId="13_ncr:1_{AD385B1E-5806-4082-AB21-791703B4EC90}" xr6:coauthVersionLast="47" xr6:coauthVersionMax="47" xr10:uidLastSave="{00000000-0000-0000-0000-000000000000}"/>
  <bookViews>
    <workbookView xWindow="570" yWindow="585" windowWidth="27285" windowHeight="13080" tabRatio="500" xr2:uid="{00000000-000D-0000-FFFF-FFFF00000000}"/>
  </bookViews>
  <sheets>
    <sheet name="ТЗ" sheetId="1" r:id="rId1"/>
    <sheet name="Лист1" sheetId="2" state="hidden" r:id="rId2"/>
  </sheets>
  <definedNames>
    <definedName name="_xlnm._FilterDatabase" localSheetId="0" hidden="1">ТЗ!$A$17:$AMJ$66</definedName>
    <definedName name="Constr" localSheetId="0">ТЗ!#REF!</definedName>
    <definedName name="FOT" localSheetId="0">ТЗ!#REF!</definedName>
    <definedName name="Ind" localSheetId="0">ТЗ!#REF!</definedName>
    <definedName name="Obj" localSheetId="0">ТЗ!#REF!</definedName>
    <definedName name="Obosn" localSheetId="0">ТЗ!#REF!</definedName>
    <definedName name="Print_Area_0_0" localSheetId="0">ТЗ!$A$4:$L$60</definedName>
    <definedName name="Print_Area_0_0_0" localSheetId="0">ТЗ!$A$4:$L$65</definedName>
    <definedName name="Print_Area_0_0_0_0" localSheetId="0">ТЗ!$A$4:$L$49</definedName>
    <definedName name="Print_Titles" localSheetId="0">ТЗ!$17:$17</definedName>
    <definedName name="Print_Titles_0" localSheetId="0">ТЗ!$17:$17</definedName>
    <definedName name="Print_Titles_0_0" localSheetId="0">ТЗ!$17:$17</definedName>
    <definedName name="Print_Titles_0_0_0" localSheetId="0">ТЗ!$17:$17</definedName>
    <definedName name="Print_Titles_0_0_0_0" localSheetId="0">ТЗ!$17:$17</definedName>
    <definedName name="Print_Titles_0_0_0_0_0" localSheetId="0">ТЗ!$17:$17</definedName>
    <definedName name="Print_Titles_0_0_0_0_0_0" localSheetId="0">ТЗ!$17:$17</definedName>
    <definedName name="Print_Titles_0_0_0_0_0_0_0" localSheetId="0">ТЗ!$17:$17</definedName>
    <definedName name="Print_Titles_0_0_0_0_0_0_0_0" localSheetId="0">ТЗ!$17:$17</definedName>
    <definedName name="Print_Titles_0_0_0_0_0_0_0_0_0" localSheetId="0">ТЗ!$17:$17</definedName>
    <definedName name="Print_Titles_0_0_0_0_0_0_0_0_0_0" localSheetId="0">ТЗ!$17:$17</definedName>
    <definedName name="Print_Titles_0_0_0_0_0_0_0_0_0_0_0" localSheetId="0">ТЗ!$17:$17</definedName>
    <definedName name="Print_Titles_0_0_0_0_0_0_0_0_0_0_0_0" localSheetId="0">ТЗ!$17:$17</definedName>
    <definedName name="Print_Titles_0_0_0_0_0_0_0_0_0_0_0_0_0" localSheetId="0">ТЗ!$17:$17</definedName>
    <definedName name="Print_Titles_0_0_0_0_0_0_0_0_0_0_0_0_0_0" localSheetId="0">ТЗ!$17:$17</definedName>
    <definedName name="Print_Titles_0_0_0_0_0_0_0_0_0_0_0_0_0_0_0" localSheetId="0">ТЗ!$17:$17</definedName>
    <definedName name="Print_Titles_0_0_0_0_0_0_0_0_0_0_0_0_0_0_0_0" localSheetId="0">ТЗ!$17:$17</definedName>
    <definedName name="Print_Titles_0_0_0_0_0_0_0_0_0_0_0_0_0_0_0_0_0" localSheetId="0">ТЗ!$17:$17</definedName>
    <definedName name="SmPr" localSheetId="0">ТЗ!#REF!</definedName>
    <definedName name="_xlnm.Print_Titles" localSheetId="0">ТЗ!$17:$17</definedName>
    <definedName name="_xlnm.Print_Area" localSheetId="0">ТЗ!$A$1:$L$64</definedName>
  </definedNames>
  <calcPr calcId="191029" fullPrecision="0"/>
</workbook>
</file>

<file path=xl/calcChain.xml><?xml version="1.0" encoding="utf-8"?>
<calcChain xmlns="http://schemas.openxmlformats.org/spreadsheetml/2006/main">
  <c r="K50" i="1" l="1"/>
  <c r="K54" i="1" s="1"/>
  <c r="J50" i="1"/>
  <c r="J54" i="1" s="1"/>
  <c r="K53" i="1"/>
  <c r="J53" i="1"/>
  <c r="I53" i="1" s="1"/>
  <c r="F53" i="1"/>
  <c r="K52" i="1"/>
  <c r="J52" i="1"/>
  <c r="I52" i="1" s="1"/>
  <c r="F52" i="1"/>
  <c r="J49" i="1"/>
  <c r="F49" i="1"/>
  <c r="J47" i="1"/>
  <c r="I47" i="1" s="1"/>
  <c r="F47" i="1"/>
  <c r="J46" i="1"/>
  <c r="I46" i="1" s="1"/>
  <c r="F46" i="1"/>
  <c r="J45" i="1"/>
  <c r="F45" i="1"/>
  <c r="J44" i="1"/>
  <c r="F44" i="1"/>
  <c r="K42" i="1"/>
  <c r="F42" i="1"/>
  <c r="J41" i="1"/>
  <c r="F41" i="1"/>
  <c r="K40" i="1"/>
  <c r="F40" i="1"/>
  <c r="J39" i="1"/>
  <c r="F39" i="1"/>
  <c r="F38" i="1"/>
  <c r="J37" i="1"/>
  <c r="F37" i="1"/>
  <c r="K36" i="1"/>
  <c r="I36" i="1"/>
  <c r="F36" i="1"/>
  <c r="J35" i="1"/>
  <c r="F35" i="1"/>
  <c r="K34" i="1"/>
  <c r="F34" i="1"/>
  <c r="J33" i="1"/>
  <c r="F33" i="1"/>
  <c r="K32" i="1"/>
  <c r="I32" i="1"/>
  <c r="F32" i="1"/>
  <c r="J31" i="1"/>
  <c r="F31" i="1"/>
  <c r="J29" i="1"/>
  <c r="F29" i="1"/>
  <c r="F27" i="1"/>
  <c r="F26" i="1"/>
  <c r="F25" i="1"/>
  <c r="F24" i="1"/>
  <c r="F23" i="1"/>
  <c r="F22" i="1"/>
  <c r="F21" i="1"/>
  <c r="F20" i="1"/>
  <c r="E24" i="1"/>
  <c r="E22" i="1"/>
  <c r="E21" i="1"/>
  <c r="E20" i="1"/>
  <c r="F54" i="1" l="1"/>
  <c r="F50" i="1"/>
  <c r="I42" i="1"/>
  <c r="I34" i="1"/>
  <c r="I37" i="1"/>
  <c r="I45" i="1"/>
  <c r="J21" i="1"/>
  <c r="I21" i="1" s="1"/>
  <c r="I29" i="1"/>
  <c r="I40" i="1"/>
  <c r="I35" i="1"/>
  <c r="I44" i="1"/>
  <c r="J24" i="1"/>
  <c r="I24" i="1" s="1"/>
  <c r="J22" i="1"/>
  <c r="I22" i="1" s="1"/>
  <c r="I33" i="1"/>
  <c r="I41" i="1"/>
  <c r="J20" i="1"/>
  <c r="I20" i="1" s="1"/>
  <c r="I31" i="1"/>
  <c r="I39" i="1"/>
  <c r="I49" i="1"/>
  <c r="E26" i="1"/>
  <c r="E27" i="1" l="1"/>
  <c r="J26" i="1"/>
  <c r="I26" i="1" s="1"/>
  <c r="E38" i="1"/>
  <c r="K38" i="1" l="1"/>
  <c r="I38" i="1"/>
  <c r="J27" i="1"/>
  <c r="I27" i="1" s="1"/>
  <c r="E30" i="1"/>
  <c r="E25" i="1" l="1"/>
  <c r="K25" i="1" l="1"/>
  <c r="E23" i="1"/>
  <c r="K23" i="1" l="1"/>
  <c r="I25" i="1"/>
  <c r="J5" i="2"/>
  <c r="I5" i="2"/>
  <c r="K5" i="2" s="1"/>
  <c r="C11" i="2"/>
  <c r="C10" i="2"/>
  <c r="C9" i="2"/>
  <c r="C8" i="2"/>
  <c r="C7" i="2"/>
  <c r="C6" i="2"/>
  <c r="C5" i="2"/>
  <c r="C4" i="2"/>
  <c r="C3" i="2"/>
  <c r="C2" i="2"/>
  <c r="B11" i="2"/>
  <c r="B10" i="2"/>
  <c r="B9" i="2"/>
  <c r="B8" i="2"/>
  <c r="B7" i="2"/>
  <c r="B6" i="2"/>
  <c r="B5" i="2"/>
  <c r="D5" i="2" s="1"/>
  <c r="B4" i="2"/>
  <c r="B3" i="2"/>
  <c r="B2" i="2"/>
  <c r="I23" i="1" l="1"/>
  <c r="D11" i="2"/>
  <c r="D10" i="2"/>
  <c r="D6" i="2"/>
  <c r="D9" i="2"/>
  <c r="D2" i="2"/>
  <c r="D3" i="2"/>
  <c r="D8" i="2"/>
  <c r="D7" i="2"/>
  <c r="D4" i="2"/>
  <c r="D12" i="2" s="1"/>
  <c r="K12" i="2"/>
</calcChain>
</file>

<file path=xl/sharedStrings.xml><?xml version="1.0" encoding="utf-8"?>
<sst xmlns="http://schemas.openxmlformats.org/spreadsheetml/2006/main" count="175" uniqueCount="135">
  <si>
    <t xml:space="preserve">Приложение №2 </t>
  </si>
  <si>
    <t>Данные о компанииТип, марка оборудования. Обозначение документа, опросного листа</t>
  </si>
  <si>
    <t>Наименование компании</t>
  </si>
  <si>
    <t>ИНН</t>
  </si>
  <si>
    <t>Адрес</t>
  </si>
  <si>
    <t>ФИО директора</t>
  </si>
  <si>
    <t>ФИО контактного лица телефон, e-mail</t>
  </si>
  <si>
    <t>№ пп</t>
  </si>
  <si>
    <t xml:space="preserve">Наименование работ </t>
  </si>
  <si>
    <t>норма расхода</t>
  </si>
  <si>
    <t>ед. изм.</t>
  </si>
  <si>
    <t>Объём работ</t>
  </si>
  <si>
    <t>Цена за ед. изм., руб</t>
  </si>
  <si>
    <t>Стоимость,руб.</t>
  </si>
  <si>
    <t>Примечание</t>
  </si>
  <si>
    <t>всего</t>
  </si>
  <si>
    <t>в том числе</t>
  </si>
  <si>
    <t>Работа</t>
  </si>
  <si>
    <t>Материалы</t>
  </si>
  <si>
    <t>м3</t>
  </si>
  <si>
    <t>2</t>
  </si>
  <si>
    <t>ИТОГО</t>
  </si>
  <si>
    <t>Расходный материал</t>
  </si>
  <si>
    <t>2.1</t>
  </si>
  <si>
    <t>Расходный и крепежный материал. При закрытии акта выполненных работ по форме КС-2 требуется расшифровка фактических затрат с подтверждением стоимости.</t>
  </si>
  <si>
    <t>2.2</t>
  </si>
  <si>
    <t>Материал не указанный в спецификации, но необходимый для качественного выполнения работ и СМР неучтенные в ведомости объемов работ (ВОР). При закрытии акта выполненных работ по форме КС-2 требуется расшифровка фактических затрат с подтверждением стоимости.</t>
  </si>
  <si>
    <t>%</t>
  </si>
  <si>
    <t>Срок выполнения работ</t>
  </si>
  <si>
    <t>мес</t>
  </si>
  <si>
    <t>НДС</t>
  </si>
  <si>
    <t>с ндс/без НДС</t>
  </si>
  <si>
    <t>При возникновении дополнительных работ предоставляется скидка</t>
  </si>
  <si>
    <t>Допуски СРО к указанным работам</t>
  </si>
  <si>
    <t>есть/нет</t>
  </si>
  <si>
    <t>Гарантийные обязательства</t>
  </si>
  <si>
    <t xml:space="preserve">Страхование ответственности </t>
  </si>
  <si>
    <t>Гарантийный срок начала работ с момента получения уведомления о привлечении к выполнению работ/полученая аванса</t>
  </si>
  <si>
    <t>дней</t>
  </si>
  <si>
    <t>Готовность приступить к работам по гарантийному письму</t>
  </si>
  <si>
    <t>да/нет</t>
  </si>
  <si>
    <t>Банковская гарантия</t>
  </si>
  <si>
    <t>Комментарии</t>
  </si>
  <si>
    <t>Согласовано:</t>
  </si>
  <si>
    <t>(Местный грунт)</t>
  </si>
  <si>
    <t>Устройство песчанной подушки</t>
  </si>
  <si>
    <t>Песок</t>
  </si>
  <si>
    <t>(Материал подрядчика)</t>
  </si>
  <si>
    <t>Разработка грунта траншеи в отвал</t>
  </si>
  <si>
    <t>шт</t>
  </si>
  <si>
    <t>м</t>
  </si>
  <si>
    <t>Обратная засыпка траншеи песком с послойным уплотнением</t>
  </si>
  <si>
    <t>Стремянки</t>
  </si>
  <si>
    <t>С1-02</t>
  </si>
  <si>
    <t>С1-00</t>
  </si>
  <si>
    <t>С1-03</t>
  </si>
  <si>
    <t>С1-04</t>
  </si>
  <si>
    <t>С1-06</t>
  </si>
  <si>
    <t>С1-08</t>
  </si>
  <si>
    <t>С1-05</t>
  </si>
  <si>
    <t>С1-11</t>
  </si>
  <si>
    <t>С1-07</t>
  </si>
  <si>
    <t>С1-09</t>
  </si>
  <si>
    <t>Уголок 50х5</t>
  </si>
  <si>
    <t>Пруток ф18</t>
  </si>
  <si>
    <t>Итого</t>
  </si>
  <si>
    <t>Доработка грунта в отвал вручную после механизированной разработки</t>
  </si>
  <si>
    <t>Рябич М.М./_____________/</t>
  </si>
  <si>
    <t xml:space="preserve">Составил: Инженер ПТО (генеральный подрядчик)  </t>
  </si>
  <si>
    <t>Обратная засыпка траншеи грунтом (мелкопросеянная земля)</t>
  </si>
  <si>
    <t>Вывоз грунта</t>
  </si>
  <si>
    <t>Монтаж кирпича глиняного красного полнотелого</t>
  </si>
  <si>
    <t xml:space="preserve">                                           на выполнение строительно-монтажных работ по устройству внутриплощадочных сетей электроснабжения, электросвещения (ЭС)</t>
  </si>
  <si>
    <t xml:space="preserve">                                                            Ведомость объёмов работ. Расчет договорной цены</t>
  </si>
  <si>
    <t>м.п.</t>
  </si>
  <si>
    <t xml:space="preserve">В стоимость работ входит: фонд оплаты труда, накладные расходы, сметная прибыль, механизмы, расходные материалы (в т.ч. вязальная проволока для обвязки, опалубка, кабельные сжимы и т.п.); 
- Распределительные кабели 0,4 кВ прокладываются по стенам на скобах, на высоте 2,3-2,5 м от
уровня пола.
- Подрядчик предоставляет лабораторное заключение на уплотнение грунта;
- Замена проектных материалов на аналоги должна быть предварительно согласована с Заказчиком;
- В стоимость работ входит подготовка исполнительной документации - 4 экз, отчет о лабораторных испытаниях - 3 экз;
- Составлен ВОР по монтажу внутриплощадочных сетей 0,4 кВ согласно приложенной рабочей документации (без уличного освещения). 
- Количество кабельной продукции указано согласно кабельного журнала
- Подключение кабелей в ТП и ВРУ жилых домов осуществляется силами подрядчика     </t>
  </si>
  <si>
    <t>компл.</t>
  </si>
  <si>
    <t>1</t>
  </si>
  <si>
    <t>9</t>
  </si>
  <si>
    <t>3</t>
  </si>
  <si>
    <t>4</t>
  </si>
  <si>
    <t>5</t>
  </si>
  <si>
    <t>6</t>
  </si>
  <si>
    <t>7</t>
  </si>
  <si>
    <t>8</t>
  </si>
  <si>
    <t>10</t>
  </si>
  <si>
    <t>13</t>
  </si>
  <si>
    <t>14</t>
  </si>
  <si>
    <t>15</t>
  </si>
  <si>
    <t>16</t>
  </si>
  <si>
    <t>18</t>
  </si>
  <si>
    <t>Раздел 1. Земляные работы</t>
  </si>
  <si>
    <t>3.1</t>
  </si>
  <si>
    <t>4.1</t>
  </si>
  <si>
    <t>8.1</t>
  </si>
  <si>
    <t>9.1</t>
  </si>
  <si>
    <t>10.1</t>
  </si>
  <si>
    <t>13.1</t>
  </si>
  <si>
    <t>Авансирование на материалы и оборудование</t>
  </si>
  <si>
    <t>60 месяцев</t>
  </si>
  <si>
    <t>Монтаж кабеля АПвПу2г-6 силовой с изоляцией из сшитого полиэтилена сеч. -1х500/50</t>
  </si>
  <si>
    <t xml:space="preserve">Монтаж соединительной муфты для наружной й установки </t>
  </si>
  <si>
    <t>Монтаж концевой муфты для внутренней установки</t>
  </si>
  <si>
    <t>Внутриплощадочные сети электроснабжения</t>
  </si>
  <si>
    <t xml:space="preserve">Кирпич глиняный красный полнотелый М100 </t>
  </si>
  <si>
    <t>Монтаж трубы жесткой двустенной гофорированной d160мм, отрезками по 6м</t>
  </si>
  <si>
    <t>Монтаж муфты для двустенных труб d160мм</t>
  </si>
  <si>
    <t>Муфта для двустенных труб d160мм, 15160, ДКС или аналог</t>
  </si>
  <si>
    <t>Труба жесткая двустенная гофорированная d160мм, отрезками по 6м, 160916-8K57, ДКС или аналог</t>
  </si>
  <si>
    <t>Кабель АПвПу2г-6 силовой с изоляцией из сшитого полиэтилена, бронированный стальными лента_x0002_ми, с алюминиевыми жилами, сечением -1х500/50 ОАО "Электрокабель "Кольчугинский завод" или аналог</t>
  </si>
  <si>
    <t>Соединительная муфта для наружной й установки с болтовыми наконечниками для 1-жильного кабеля с изоляцией из сшитого полиэтилена 10кВ, сечением 500-630 мм2 1ПСТ-10-500/630(Б), 67019, КВТ или аналог</t>
  </si>
  <si>
    <t>Концевая муфта для внутренней установки с болтовыми наконечниками для 1-жильного кабеля с изоляцией из сшитого полиэтилена 10кВ, сечением 500-630 мм2  1ПКВТ-10-500/630(Б), 67014, КВТ или аналог</t>
  </si>
  <si>
    <t>Монтаж трубы хризотилцементной d160мм L=3,95м</t>
  </si>
  <si>
    <t>Труба хризотилцементная d160мм L=3,95м, БНТ 160 ГОСТ 31416-2009</t>
  </si>
  <si>
    <t>Проверка наличия цепи между заземлителями и заземленными элементами</t>
  </si>
  <si>
    <t>100 тчк.</t>
  </si>
  <si>
    <t>Испытание кабеля силового длиной до 500 м напряжением: до 10 кВ</t>
  </si>
  <si>
    <t>испыт.</t>
  </si>
  <si>
    <t>Фазировка электрической линии или трансформатора с сетью напряжением свыше 1 кВ</t>
  </si>
  <si>
    <t>фаз.</t>
  </si>
  <si>
    <t>Определение активного сопротивления или рабочей электрической емкости жилы кабеля на напряжение, кВ, до:35</t>
  </si>
  <si>
    <t>изм.</t>
  </si>
  <si>
    <t>7.1</t>
  </si>
  <si>
    <t>Раздел 2. Монтаж кабельных линий</t>
  </si>
  <si>
    <t>Подготовка топосъемки с согласованием в ГАСН и актуализацией схемы</t>
  </si>
  <si>
    <t>17</t>
  </si>
  <si>
    <t>Раздел 3. Пусконаладочные работы КЛ 10 кВ</t>
  </si>
  <si>
    <t>Раздел 4. Согласование в ГАСН</t>
  </si>
  <si>
    <t xml:space="preserve">на объекте: Строительство многоэтажного жилого дома со втроенно-пристроенными помещениями и автостоянкой по адресу: г. Краснодар, ул. Уральская, 100/6, 100/8. </t>
  </si>
  <si>
    <t>11</t>
  </si>
  <si>
    <t>11.1</t>
  </si>
  <si>
    <t>12</t>
  </si>
  <si>
    <t>12.1</t>
  </si>
  <si>
    <t>(Материал Заказчика)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</si>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</sst>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b/>
      <sz val="11"/>
      <color rgb="FF3F3F3F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7E6E6"/>
      </patternFill>
    </fill>
    <fill>
      <patternFill patternType="solid">
        <fgColor rgb="FFFFEB9C"/>
        <bgColor rgb="FFFFFFD7"/>
      </patternFill>
    </fill>
    <fill>
      <patternFill patternType="solid">
        <fgColor rgb="FFFFC7CE"/>
        <bgColor rgb="FFD9D9D9"/>
      </patternFill>
    </fill>
    <fill>
      <patternFill patternType="solid">
        <fgColor rgb="FFC6EFC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E7E6E6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rgb="FFF2F2F2"/>
      </patternFill>
    </fill>
    <fill>
      <patternFill patternType="solid">
        <fgColor rgb="FFFFFF00"/>
        <bgColor rgb="FFF2F2F2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6" fillId="2" borderId="1" applyProtection="0"/>
    <xf numFmtId="0" fontId="11" fillId="3" borderId="0" applyBorder="0" applyProtection="0"/>
    <xf numFmtId="0" fontId="12" fillId="4" borderId="0" applyBorder="0" applyProtection="0"/>
    <xf numFmtId="0" fontId="13" fillId="5" borderId="0" applyBorder="0" applyProtection="0"/>
    <xf numFmtId="0" fontId="1" fillId="0" borderId="0"/>
  </cellStyleXfs>
  <cellXfs count="127">
    <xf numFmtId="0" fontId="0" fillId="0" borderId="0" xfId="0"/>
    <xf numFmtId="0" fontId="4" fillId="6" borderId="0" xfId="0" applyFont="1" applyFill="1"/>
    <xf numFmtId="49" fontId="4" fillId="6" borderId="3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49" fontId="8" fillId="7" borderId="3" xfId="2" applyNumberFormat="1" applyFont="1" applyFill="1" applyBorder="1" applyAlignment="1">
      <alignment horizontal="center" vertical="center"/>
    </xf>
    <xf numFmtId="49" fontId="9" fillId="8" borderId="3" xfId="2" applyNumberFormat="1" applyFont="1" applyFill="1" applyBorder="1" applyAlignment="1">
      <alignment horizontal="center" vertical="center"/>
    </xf>
    <xf numFmtId="0" fontId="10" fillId="8" borderId="3" xfId="2" applyFont="1" applyFill="1" applyBorder="1" applyAlignment="1">
      <alignment vertical="center" wrapText="1"/>
    </xf>
    <xf numFmtId="0" fontId="10" fillId="8" borderId="3" xfId="2" applyFont="1" applyFill="1" applyBorder="1" applyAlignment="1">
      <alignment horizontal="center" vertical="center" wrapText="1"/>
    </xf>
    <xf numFmtId="0" fontId="5" fillId="2" borderId="1" xfId="6" applyFont="1" applyAlignment="1" applyProtection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49" fontId="4" fillId="6" borderId="0" xfId="0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left" vertical="center" wrapText="1"/>
    </xf>
    <xf numFmtId="0" fontId="4" fillId="6" borderId="0" xfId="0" applyFont="1" applyFill="1" applyAlignment="1">
      <alignment horizontal="left" vertical="top" wrapText="1"/>
    </xf>
    <xf numFmtId="0" fontId="4" fillId="6" borderId="0" xfId="0" applyFont="1" applyFill="1" applyAlignment="1">
      <alignment horizontal="center" vertical="center" wrapText="1"/>
    </xf>
    <xf numFmtId="0" fontId="4" fillId="0" borderId="0" xfId="0" applyFont="1"/>
    <xf numFmtId="0" fontId="4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7" fillId="6" borderId="3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49" fontId="16" fillId="6" borderId="3" xfId="0" applyNumberFormat="1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left" vertical="center" wrapText="1"/>
    </xf>
    <xf numFmtId="0" fontId="10" fillId="10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49" fontId="10" fillId="6" borderId="3" xfId="0" applyNumberFormat="1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 applyAlignment="1">
      <alignment vertical="center" wrapText="1"/>
    </xf>
    <xf numFmtId="0" fontId="17" fillId="7" borderId="3" xfId="0" applyFont="1" applyFill="1" applyBorder="1" applyAlignment="1">
      <alignment wrapText="1"/>
    </xf>
    <xf numFmtId="0" fontId="17" fillId="7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49" fontId="4" fillId="6" borderId="6" xfId="0" applyNumberFormat="1" applyFont="1" applyFill="1" applyBorder="1" applyAlignment="1">
      <alignment horizontal="center" vertical="center"/>
    </xf>
    <xf numFmtId="49" fontId="7" fillId="6" borderId="6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2" fontId="4" fillId="6" borderId="0" xfId="0" applyNumberFormat="1" applyFont="1" applyFill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0" fillId="0" borderId="3" xfId="0" applyBorder="1" applyAlignment="1">
      <alignment horizontal="center"/>
    </xf>
    <xf numFmtId="0" fontId="18" fillId="0" borderId="9" xfId="0" applyFont="1" applyBorder="1"/>
    <xf numFmtId="0" fontId="18" fillId="0" borderId="10" xfId="0" applyFont="1" applyBorder="1"/>
    <xf numFmtId="0" fontId="18" fillId="0" borderId="11" xfId="0" applyFont="1" applyBorder="1" applyAlignment="1">
      <alignment horizontal="center"/>
    </xf>
    <xf numFmtId="0" fontId="18" fillId="0" borderId="12" xfId="0" applyFont="1" applyBorder="1"/>
    <xf numFmtId="0" fontId="18" fillId="0" borderId="13" xfId="0" applyFont="1" applyBorder="1" applyAlignment="1">
      <alignment horizontal="center"/>
    </xf>
    <xf numFmtId="0" fontId="18" fillId="0" borderId="14" xfId="0" applyFont="1" applyBorder="1"/>
    <xf numFmtId="0" fontId="0" fillId="0" borderId="15" xfId="0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12" borderId="5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left" vertical="center" wrapText="1"/>
    </xf>
    <xf numFmtId="0" fontId="7" fillId="10" borderId="3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left" vertical="center" wrapText="1"/>
    </xf>
    <xf numFmtId="4" fontId="7" fillId="6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7" fillId="11" borderId="3" xfId="0" applyNumberFormat="1" applyFont="1" applyFill="1" applyBorder="1" applyAlignment="1">
      <alignment horizontal="center" vertical="center"/>
    </xf>
    <xf numFmtId="4" fontId="10" fillId="11" borderId="3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0" fontId="19" fillId="0" borderId="3" xfId="4" applyFont="1" applyBorder="1" applyAlignment="1">
      <alignment vertical="center" wrapText="1"/>
    </xf>
    <xf numFmtId="0" fontId="10" fillId="13" borderId="3" xfId="0" applyFont="1" applyFill="1" applyBorder="1" applyAlignment="1">
      <alignment horizontal="center" vertical="center" wrapText="1"/>
    </xf>
    <xf numFmtId="164" fontId="7" fillId="10" borderId="3" xfId="0" applyNumberFormat="1" applyFont="1" applyFill="1" applyBorder="1" applyAlignment="1">
      <alignment horizontal="center" vertical="center"/>
    </xf>
    <xf numFmtId="49" fontId="7" fillId="9" borderId="4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vertical="center"/>
    </xf>
    <xf numFmtId="49" fontId="7" fillId="9" borderId="7" xfId="0" applyNumberFormat="1" applyFont="1" applyFill="1" applyBorder="1" applyAlignment="1">
      <alignment vertical="center"/>
    </xf>
    <xf numFmtId="0" fontId="7" fillId="13" borderId="3" xfId="0" applyFont="1" applyFill="1" applyBorder="1" applyAlignment="1">
      <alignment horizontal="center" vertical="center" wrapText="1"/>
    </xf>
    <xf numFmtId="4" fontId="7" fillId="10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49" fontId="7" fillId="9" borderId="4" xfId="0" applyNumberFormat="1" applyFont="1" applyFill="1" applyBorder="1" applyAlignment="1">
      <alignment horizontal="left" vertical="center"/>
    </xf>
    <xf numFmtId="49" fontId="7" fillId="9" borderId="2" xfId="0" applyNumberFormat="1" applyFont="1" applyFill="1" applyBorder="1" applyAlignment="1">
      <alignment horizontal="left" vertical="center"/>
    </xf>
    <xf numFmtId="49" fontId="7" fillId="9" borderId="7" xfId="0" applyNumberFormat="1" applyFont="1" applyFill="1" applyBorder="1" applyAlignment="1">
      <alignment horizontal="left" vertical="center"/>
    </xf>
    <xf numFmtId="0" fontId="5" fillId="2" borderId="17" xfId="6" applyFont="1" applyBorder="1" applyAlignment="1" applyProtection="1">
      <alignment horizontal="center" vertical="center" wrapText="1"/>
    </xf>
    <xf numFmtId="0" fontId="5" fillId="2" borderId="18" xfId="6" applyFont="1" applyBorder="1" applyAlignment="1" applyProtection="1">
      <alignment horizontal="center" vertical="center" wrapText="1"/>
    </xf>
    <xf numFmtId="0" fontId="5" fillId="2" borderId="19" xfId="6" applyFont="1" applyBorder="1" applyAlignment="1" applyProtection="1">
      <alignment horizontal="center" vertical="center" wrapText="1"/>
    </xf>
    <xf numFmtId="0" fontId="5" fillId="2" borderId="0" xfId="6" applyFont="1" applyBorder="1" applyAlignment="1" applyProtection="1">
      <alignment horizontal="center" vertical="center" wrapText="1"/>
    </xf>
    <xf numFmtId="0" fontId="5" fillId="2" borderId="1" xfId="6" applyFont="1" applyAlignment="1" applyProtection="1">
      <alignment horizontal="center" vertical="center" wrapText="1"/>
    </xf>
    <xf numFmtId="0" fontId="5" fillId="2" borderId="1" xfId="6" applyFont="1" applyAlignment="1" applyProtection="1">
      <alignment horizontal="left" vertical="center" wrapText="1"/>
    </xf>
    <xf numFmtId="0" fontId="4" fillId="6" borderId="0" xfId="0" applyFont="1" applyFill="1" applyAlignment="1">
      <alignment horizontal="left"/>
    </xf>
    <xf numFmtId="0" fontId="7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6" borderId="0" xfId="0" applyFont="1" applyFill="1" applyAlignment="1">
      <alignment horizontal="center" wrapText="1"/>
    </xf>
    <xf numFmtId="49" fontId="5" fillId="2" borderId="1" xfId="6" applyNumberFormat="1" applyFont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5" fillId="2" borderId="1" xfId="6" applyNumberFormat="1" applyFont="1" applyAlignment="1" applyProtection="1">
      <alignment horizontal="center" vertical="center" wrapText="1"/>
    </xf>
    <xf numFmtId="0" fontId="5" fillId="2" borderId="1" xfId="6" applyFont="1" applyAlignment="1" applyProtection="1">
      <alignment horizontal="center" vertical="center"/>
    </xf>
    <xf numFmtId="49" fontId="20" fillId="15" borderId="3" xfId="0" applyNumberFormat="1" applyFont="1" applyFill="1" applyBorder="1" applyAlignment="1">
      <alignment horizontal="center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7" fillId="6" borderId="7" xfId="0" applyFont="1" applyFill="1" applyBorder="1" applyAlignment="1">
      <alignment horizontal="right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7" xfId="0" applyNumberFormat="1" applyFont="1" applyFill="1" applyBorder="1" applyAlignment="1">
      <alignment horizontal="center" vertical="center"/>
    </xf>
    <xf numFmtId="0" fontId="19" fillId="0" borderId="3" xfId="4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vertical="center"/>
    </xf>
    <xf numFmtId="4" fontId="7" fillId="6" borderId="3" xfId="0" applyNumberFormat="1" applyFont="1" applyFill="1" applyBorder="1" applyAlignment="1">
      <alignment horizontal="center" vertical="center"/>
    </xf>
    <xf numFmtId="49" fontId="4" fillId="6" borderId="8" xfId="0" applyNumberFormat="1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 wrapText="1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2" fontId="4" fillId="6" borderId="0" xfId="0" applyNumberFormat="1" applyFont="1" applyFill="1" applyAlignment="1">
      <alignment horizontal="center" vertical="center"/>
    </xf>
    <xf numFmtId="2" fontId="7" fillId="6" borderId="0" xfId="0" applyNumberFormat="1" applyFont="1" applyFill="1" applyAlignment="1">
      <alignment horizontal="center" vertical="center"/>
    </xf>
    <xf numFmtId="4" fontId="16" fillId="6" borderId="3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center" vertical="center"/>
    </xf>
    <xf numFmtId="49" fontId="7" fillId="9" borderId="2" xfId="0" applyNumberFormat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4" fontId="7" fillId="14" borderId="3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</cellXfs>
  <cellStyles count="11">
    <cellStyle name="Excel Built-in Bad" xfId="8" xr:uid="{00000000-0005-0000-0000-00000D000000}"/>
    <cellStyle name="Excel Built-in Good" xfId="9" xr:uid="{00000000-0005-0000-0000-00000E000000}"/>
    <cellStyle name="Excel Built-in Neutral" xfId="7" xr:uid="{00000000-0005-0000-0000-00000C000000}"/>
    <cellStyle name="Excel Built-in Output" xfId="6" xr:uid="{00000000-0005-0000-0000-00000B000000}"/>
    <cellStyle name="Обычный" xfId="0" builtinId="0"/>
    <cellStyle name="Обычный 2" xfId="1" xr:uid="{00000000-0005-0000-0000-000006000000}"/>
    <cellStyle name="Обычный 2 10 27 3 2 2" xfId="2" xr:uid="{00000000-0005-0000-0000-000007000000}"/>
    <cellStyle name="Обычный 2 99 7" xfId="3" xr:uid="{00000000-0005-0000-0000-000008000000}"/>
    <cellStyle name="Обычный 3" xfId="4" xr:uid="{00000000-0005-0000-0000-000009000000}"/>
    <cellStyle name="Обычный 3 2" xfId="5" xr:uid="{00000000-0005-0000-0000-00000A000000}"/>
    <cellStyle name="Обычный 4" xfId="10" xr:uid="{00000000-0005-0000-0000-00003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0A"/>
      <rgbColor rgb="FF9C6500"/>
      <rgbColor rgb="FF800080"/>
      <rgbColor rgb="FF008080"/>
      <rgbColor rgb="FFC0C0C0"/>
      <rgbColor rgb="FF808080"/>
      <rgbColor rgb="FF9999FF"/>
      <rgbColor rgb="FF7030A0"/>
      <rgbColor rgb="FFFFFFD7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70"/>
  <sheetViews>
    <sheetView showGridLines="0" tabSelected="1" topLeftCell="A62" zoomScale="90" zoomScaleNormal="90" zoomScaleSheetLayoutView="115" zoomScalePageLayoutView="115" workbookViewId="0">
      <selection activeCell="A9" sqref="A9:E13"/>
    </sheetView>
  </sheetViews>
  <sheetFormatPr defaultColWidth="9.140625" defaultRowHeight="15" x14ac:dyDescent="0.25"/>
  <cols>
    <col min="1" max="1" width="7" style="10" customWidth="1"/>
    <col min="2" max="2" width="84.7109375" style="11" customWidth="1"/>
    <col min="3" max="3" width="12.140625" style="12" customWidth="1"/>
    <col min="4" max="4" width="11.28515625" style="13" customWidth="1"/>
    <col min="5" max="5" width="14.42578125" style="16" customWidth="1"/>
    <col min="6" max="6" width="14" style="71" customWidth="1"/>
    <col min="7" max="8" width="14" style="13" customWidth="1"/>
    <col min="9" max="9" width="14" style="120" customWidth="1"/>
    <col min="10" max="11" width="14" style="119" customWidth="1"/>
    <col min="12" max="12" width="33.28515625" style="17" customWidth="1"/>
    <col min="13" max="13" width="3.7109375" style="1" customWidth="1"/>
    <col min="14" max="14" width="3.42578125" style="1" customWidth="1"/>
    <col min="15" max="15" width="7.42578125" style="1" customWidth="1"/>
    <col min="16" max="16" width="9" style="1" customWidth="1"/>
    <col min="17" max="1023" width="9.140625" style="1"/>
    <col min="1024" max="1024" width="11.5703125" style="14" customWidth="1"/>
    <col min="1025" max="16384" width="9.140625" style="14"/>
  </cols>
  <sheetData>
    <row r="1" spans="1:1024" ht="20.25" customHeight="1" x14ac:dyDescent="0.25">
      <c r="E1" s="13"/>
      <c r="I1" s="34"/>
      <c r="J1" s="81" t="s">
        <v>0</v>
      </c>
      <c r="K1" s="81"/>
      <c r="L1" s="81"/>
      <c r="AMJ1" s="1"/>
    </row>
    <row r="2" spans="1:1024" ht="14.25" customHeight="1" x14ac:dyDescent="0.25">
      <c r="E2" s="13"/>
      <c r="I2" s="34"/>
      <c r="J2" s="81"/>
      <c r="K2" s="81"/>
      <c r="L2" s="81"/>
      <c r="AMJ2" s="1"/>
    </row>
    <row r="3" spans="1:1024" ht="3" customHeight="1" x14ac:dyDescent="0.25">
      <c r="E3" s="13"/>
      <c r="I3" s="34"/>
      <c r="J3" s="118"/>
      <c r="K3" s="118"/>
      <c r="L3" s="15"/>
      <c r="AMJ3" s="1"/>
    </row>
    <row r="4" spans="1:1024" ht="6" customHeight="1" x14ac:dyDescent="0.25">
      <c r="I4" s="34"/>
      <c r="J4" s="118"/>
      <c r="K4" s="118"/>
    </row>
    <row r="5" spans="1:1024" ht="15.75" customHeight="1" x14ac:dyDescent="0.25">
      <c r="B5" s="82" t="s">
        <v>73</v>
      </c>
      <c r="C5" s="82"/>
      <c r="D5" s="82"/>
      <c r="E5" s="82"/>
      <c r="F5" s="82"/>
      <c r="G5" s="82"/>
      <c r="H5" s="82"/>
      <c r="I5" s="82"/>
      <c r="J5" s="82"/>
      <c r="K5" s="118"/>
    </row>
    <row r="6" spans="1:1024" ht="16.5" customHeight="1" x14ac:dyDescent="0.25">
      <c r="B6" s="82" t="s">
        <v>72</v>
      </c>
      <c r="C6" s="82"/>
      <c r="D6" s="82"/>
      <c r="E6" s="82"/>
      <c r="F6" s="82"/>
      <c r="G6" s="82"/>
      <c r="H6" s="82"/>
      <c r="I6" s="82"/>
      <c r="J6" s="82"/>
    </row>
    <row r="7" spans="1:1024" ht="9.9499999999999993" hidden="1" customHeight="1" x14ac:dyDescent="0.25"/>
    <row r="8" spans="1:1024" ht="20.25" customHeight="1" x14ac:dyDescent="0.25">
      <c r="A8" s="83" t="s">
        <v>128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024" ht="12.75" customHeight="1" x14ac:dyDescent="0.25">
      <c r="A9" s="75" t="s">
        <v>1</v>
      </c>
      <c r="B9" s="76"/>
      <c r="C9" s="76"/>
      <c r="D9" s="76"/>
      <c r="E9" s="76"/>
      <c r="F9" s="79" t="s">
        <v>2</v>
      </c>
      <c r="G9" s="79"/>
      <c r="H9" s="79"/>
      <c r="I9" s="79"/>
      <c r="J9" s="79"/>
      <c r="K9" s="79"/>
      <c r="L9" s="79"/>
    </row>
    <row r="10" spans="1:1024" ht="13.9" customHeight="1" x14ac:dyDescent="0.25">
      <c r="A10" s="77"/>
      <c r="B10" s="78"/>
      <c r="C10" s="78"/>
      <c r="D10" s="78"/>
      <c r="E10" s="78"/>
      <c r="F10" s="80" t="s">
        <v>3</v>
      </c>
      <c r="G10" s="80"/>
      <c r="H10" s="80"/>
      <c r="I10" s="80"/>
      <c r="J10" s="80"/>
      <c r="K10" s="80"/>
      <c r="L10" s="80"/>
    </row>
    <row r="11" spans="1:1024" ht="13.9" customHeight="1" x14ac:dyDescent="0.25">
      <c r="A11" s="77"/>
      <c r="B11" s="78"/>
      <c r="C11" s="78"/>
      <c r="D11" s="78"/>
      <c r="E11" s="78"/>
      <c r="F11" s="80" t="s">
        <v>4</v>
      </c>
      <c r="G11" s="80"/>
      <c r="H11" s="80"/>
      <c r="I11" s="80"/>
      <c r="J11" s="80"/>
      <c r="K11" s="80"/>
      <c r="L11" s="80"/>
    </row>
    <row r="12" spans="1:1024" ht="12.75" customHeight="1" x14ac:dyDescent="0.25">
      <c r="A12" s="77"/>
      <c r="B12" s="78"/>
      <c r="C12" s="78"/>
      <c r="D12" s="78"/>
      <c r="E12" s="78"/>
      <c r="F12" s="80" t="s">
        <v>5</v>
      </c>
      <c r="G12" s="80"/>
      <c r="H12" s="80"/>
      <c r="I12" s="80"/>
      <c r="J12" s="80"/>
      <c r="K12" s="80"/>
      <c r="L12" s="80"/>
    </row>
    <row r="13" spans="1:1024" ht="12.75" customHeight="1" x14ac:dyDescent="0.25">
      <c r="A13" s="77"/>
      <c r="B13" s="78"/>
      <c r="C13" s="78"/>
      <c r="D13" s="78"/>
      <c r="E13" s="78"/>
      <c r="F13" s="80" t="s">
        <v>6</v>
      </c>
      <c r="G13" s="80"/>
      <c r="H13" s="80"/>
      <c r="I13" s="80"/>
      <c r="J13" s="80"/>
      <c r="K13" s="80"/>
      <c r="L13" s="80"/>
    </row>
    <row r="14" spans="1:1024" ht="14.25" customHeight="1" x14ac:dyDescent="0.25">
      <c r="A14" s="86" t="s">
        <v>7</v>
      </c>
      <c r="B14" s="79" t="s">
        <v>8</v>
      </c>
      <c r="C14" s="87" t="s">
        <v>9</v>
      </c>
      <c r="D14" s="79" t="s">
        <v>10</v>
      </c>
      <c r="E14" s="79" t="s">
        <v>11</v>
      </c>
      <c r="F14" s="79" t="s">
        <v>12</v>
      </c>
      <c r="G14" s="79"/>
      <c r="H14" s="79"/>
      <c r="I14" s="79" t="s">
        <v>13</v>
      </c>
      <c r="J14" s="79"/>
      <c r="K14" s="79"/>
      <c r="L14" s="79" t="s">
        <v>14</v>
      </c>
    </row>
    <row r="15" spans="1:1024" ht="16.5" customHeight="1" x14ac:dyDescent="0.25">
      <c r="A15" s="86"/>
      <c r="B15" s="79"/>
      <c r="C15" s="87"/>
      <c r="D15" s="79"/>
      <c r="E15" s="79"/>
      <c r="F15" s="88" t="s">
        <v>15</v>
      </c>
      <c r="G15" s="89" t="s">
        <v>16</v>
      </c>
      <c r="H15" s="89"/>
      <c r="I15" s="88" t="s">
        <v>15</v>
      </c>
      <c r="J15" s="89" t="s">
        <v>16</v>
      </c>
      <c r="K15" s="89"/>
      <c r="L15" s="79"/>
    </row>
    <row r="16" spans="1:1024" ht="17.25" customHeight="1" x14ac:dyDescent="0.25">
      <c r="A16" s="86"/>
      <c r="B16" s="79"/>
      <c r="C16" s="87"/>
      <c r="D16" s="79"/>
      <c r="E16" s="79"/>
      <c r="F16" s="88"/>
      <c r="G16" s="8" t="s">
        <v>17</v>
      </c>
      <c r="H16" s="8" t="s">
        <v>18</v>
      </c>
      <c r="I16" s="88"/>
      <c r="J16" s="8" t="s">
        <v>17</v>
      </c>
      <c r="K16" s="8" t="s">
        <v>18</v>
      </c>
      <c r="L16" s="79"/>
    </row>
    <row r="17" spans="1:12" ht="11.25" customHeight="1" x14ac:dyDescent="0.25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9">
        <v>7</v>
      </c>
      <c r="G17" s="3">
        <v>8</v>
      </c>
      <c r="H17" s="3">
        <v>9</v>
      </c>
      <c r="I17" s="9">
        <v>10</v>
      </c>
      <c r="J17" s="3">
        <v>11</v>
      </c>
      <c r="K17" s="3">
        <v>12</v>
      </c>
      <c r="L17" s="3">
        <v>13</v>
      </c>
    </row>
    <row r="18" spans="1:12" ht="18.75" customHeight="1" x14ac:dyDescent="0.25">
      <c r="A18" s="72" t="s">
        <v>103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4"/>
    </row>
    <row r="19" spans="1:12" x14ac:dyDescent="0.25">
      <c r="A19" s="72" t="s">
        <v>91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4"/>
    </row>
    <row r="20" spans="1:12" x14ac:dyDescent="0.25">
      <c r="A20" s="18" t="s">
        <v>77</v>
      </c>
      <c r="B20" s="19" t="s">
        <v>48</v>
      </c>
      <c r="C20" s="3"/>
      <c r="D20" s="9" t="s">
        <v>19</v>
      </c>
      <c r="E20" s="55">
        <f>((3+8+13+26+52+24)*0.9*0.5)+((7+7+8+4)*1.25*0.5)+((7+5)*1.25*0.5)</f>
        <v>80.45</v>
      </c>
      <c r="F20" s="55">
        <f>G20+H20</f>
        <v>0</v>
      </c>
      <c r="G20" s="55"/>
      <c r="H20" s="55"/>
      <c r="I20" s="121">
        <f>J20+K20</f>
        <v>0</v>
      </c>
      <c r="J20" s="122">
        <f>G20*E20</f>
        <v>0</v>
      </c>
      <c r="K20" s="122"/>
      <c r="L20" s="9"/>
    </row>
    <row r="21" spans="1:12" x14ac:dyDescent="0.25">
      <c r="A21" s="18" t="s">
        <v>20</v>
      </c>
      <c r="B21" s="19" t="s">
        <v>66</v>
      </c>
      <c r="C21" s="3"/>
      <c r="D21" s="9" t="s">
        <v>19</v>
      </c>
      <c r="E21" s="55">
        <f>((3+8+13+26+52+24)*0.1*0.5)+((7+7+8+4)*0.1*0.5)+((7+5)*0.1*0.5)</f>
        <v>8.1999999999999993</v>
      </c>
      <c r="F21" s="55">
        <f t="shared" ref="F21:F27" si="0">G21+H21</f>
        <v>0</v>
      </c>
      <c r="G21" s="55"/>
      <c r="H21" s="55"/>
      <c r="I21" s="121">
        <f t="shared" ref="I21:I27" si="1">J21+K21</f>
        <v>0</v>
      </c>
      <c r="J21" s="122">
        <f t="shared" ref="J21:J27" si="2">G21*E21</f>
        <v>0</v>
      </c>
      <c r="K21" s="122"/>
      <c r="L21" s="9"/>
    </row>
    <row r="22" spans="1:12" x14ac:dyDescent="0.25">
      <c r="A22" s="18" t="s">
        <v>79</v>
      </c>
      <c r="B22" s="19" t="s">
        <v>45</v>
      </c>
      <c r="C22" s="3"/>
      <c r="D22" s="9" t="s">
        <v>19</v>
      </c>
      <c r="E22" s="55">
        <f>((3+8+13+26+52+24)*0.1*0.5)+((7+7+8+4)*0.1*0.5)+((7+5)*0.1*0.5)</f>
        <v>8.1999999999999993</v>
      </c>
      <c r="F22" s="55">
        <f t="shared" si="0"/>
        <v>0</v>
      </c>
      <c r="G22" s="55"/>
      <c r="H22" s="55"/>
      <c r="I22" s="121">
        <f t="shared" si="1"/>
        <v>0</v>
      </c>
      <c r="J22" s="122">
        <f t="shared" si="2"/>
        <v>0</v>
      </c>
      <c r="K22" s="122"/>
      <c r="L22" s="20"/>
    </row>
    <row r="23" spans="1:12" x14ac:dyDescent="0.25">
      <c r="A23" s="21" t="s">
        <v>92</v>
      </c>
      <c r="B23" s="22" t="s">
        <v>46</v>
      </c>
      <c r="C23" s="23">
        <v>1.1000000000000001</v>
      </c>
      <c r="D23" s="24" t="s">
        <v>19</v>
      </c>
      <c r="E23" s="57">
        <f>C23*E22</f>
        <v>9.02</v>
      </c>
      <c r="F23" s="121">
        <f t="shared" si="0"/>
        <v>0</v>
      </c>
      <c r="G23" s="122"/>
      <c r="H23" s="122"/>
      <c r="I23" s="121">
        <f t="shared" si="1"/>
        <v>0</v>
      </c>
      <c r="J23" s="122"/>
      <c r="K23" s="122">
        <f t="shared" ref="K21:K27" si="3">H23*E23</f>
        <v>0</v>
      </c>
      <c r="L23" s="25" t="s">
        <v>47</v>
      </c>
    </row>
    <row r="24" spans="1:12" x14ac:dyDescent="0.25">
      <c r="A24" s="18" t="s">
        <v>80</v>
      </c>
      <c r="B24" s="19" t="s">
        <v>51</v>
      </c>
      <c r="C24" s="70"/>
      <c r="D24" s="9" t="s">
        <v>19</v>
      </c>
      <c r="E24" s="55">
        <f>(((3+8+13+26+52+24)*0.2*0.5)+((7+7+8+4)*0.2*0.5)+((7+5)*0.2*0.5))*1.27</f>
        <v>20.83</v>
      </c>
      <c r="F24" s="55">
        <f t="shared" si="0"/>
        <v>0</v>
      </c>
      <c r="G24" s="55"/>
      <c r="H24" s="55"/>
      <c r="I24" s="121">
        <f t="shared" si="1"/>
        <v>0</v>
      </c>
      <c r="J24" s="122">
        <f t="shared" si="2"/>
        <v>0</v>
      </c>
      <c r="K24" s="122"/>
      <c r="L24" s="20"/>
    </row>
    <row r="25" spans="1:12" x14ac:dyDescent="0.25">
      <c r="A25" s="21" t="s">
        <v>93</v>
      </c>
      <c r="B25" s="22" t="s">
        <v>46</v>
      </c>
      <c r="C25" s="23">
        <v>1.1000000000000001</v>
      </c>
      <c r="D25" s="24" t="s">
        <v>19</v>
      </c>
      <c r="E25" s="57">
        <f>C25*E24</f>
        <v>22.91</v>
      </c>
      <c r="F25" s="121">
        <f t="shared" si="0"/>
        <v>0</v>
      </c>
      <c r="G25" s="122"/>
      <c r="H25" s="122"/>
      <c r="I25" s="121">
        <f t="shared" si="1"/>
        <v>0</v>
      </c>
      <c r="J25" s="122"/>
      <c r="K25" s="122">
        <f t="shared" si="3"/>
        <v>0</v>
      </c>
      <c r="L25" s="25" t="s">
        <v>47</v>
      </c>
    </row>
    <row r="26" spans="1:12" x14ac:dyDescent="0.25">
      <c r="A26" s="18" t="s">
        <v>81</v>
      </c>
      <c r="B26" s="19" t="s">
        <v>69</v>
      </c>
      <c r="C26" s="3"/>
      <c r="D26" s="9" t="s">
        <v>19</v>
      </c>
      <c r="E26" s="56">
        <f>E20+E21-E22-E24</f>
        <v>59.62</v>
      </c>
      <c r="F26" s="55">
        <f t="shared" si="0"/>
        <v>0</v>
      </c>
      <c r="G26" s="55"/>
      <c r="H26" s="55"/>
      <c r="I26" s="121">
        <f t="shared" si="1"/>
        <v>0</v>
      </c>
      <c r="J26" s="122">
        <f t="shared" si="2"/>
        <v>0</v>
      </c>
      <c r="K26" s="122"/>
      <c r="L26" s="25" t="s">
        <v>44</v>
      </c>
    </row>
    <row r="27" spans="1:12" x14ac:dyDescent="0.25">
      <c r="A27" s="18" t="s">
        <v>82</v>
      </c>
      <c r="B27" s="19" t="s">
        <v>70</v>
      </c>
      <c r="C27" s="3"/>
      <c r="D27" s="9" t="s">
        <v>19</v>
      </c>
      <c r="E27" s="56">
        <f>E20-E26</f>
        <v>20.83</v>
      </c>
      <c r="F27" s="55">
        <f t="shared" si="0"/>
        <v>0</v>
      </c>
      <c r="G27" s="55"/>
      <c r="H27" s="55"/>
      <c r="I27" s="121">
        <f t="shared" si="1"/>
        <v>0</v>
      </c>
      <c r="J27" s="122">
        <f t="shared" si="2"/>
        <v>0</v>
      </c>
      <c r="K27" s="122"/>
      <c r="L27" s="25" t="s">
        <v>44</v>
      </c>
    </row>
    <row r="28" spans="1:12" x14ac:dyDescent="0.25">
      <c r="A28" s="64" t="s">
        <v>123</v>
      </c>
      <c r="B28" s="65"/>
      <c r="C28" s="65"/>
      <c r="D28" s="65"/>
      <c r="E28" s="65"/>
      <c r="F28" s="123"/>
      <c r="G28" s="123"/>
      <c r="H28" s="123"/>
      <c r="I28" s="123"/>
      <c r="J28" s="123"/>
      <c r="K28" s="123"/>
      <c r="L28" s="66"/>
    </row>
    <row r="29" spans="1:12" ht="28.5" x14ac:dyDescent="0.25">
      <c r="A29" s="18" t="s">
        <v>83</v>
      </c>
      <c r="B29" s="19" t="s">
        <v>100</v>
      </c>
      <c r="C29" s="9"/>
      <c r="D29" s="9" t="s">
        <v>74</v>
      </c>
      <c r="E29" s="56">
        <v>1605</v>
      </c>
      <c r="F29" s="121">
        <f t="shared" ref="F29:F42" si="4">G29+H29</f>
        <v>0</v>
      </c>
      <c r="G29" s="124"/>
      <c r="H29" s="124"/>
      <c r="I29" s="121">
        <f t="shared" ref="I29:I42" si="5">J29+K29</f>
        <v>0</v>
      </c>
      <c r="J29" s="122">
        <f t="shared" ref="J29:J42" si="6">G29*E29</f>
        <v>0</v>
      </c>
      <c r="K29" s="122"/>
      <c r="L29" s="27"/>
    </row>
    <row r="30" spans="1:12" ht="45" x14ac:dyDescent="0.25">
      <c r="A30" s="21" t="s">
        <v>122</v>
      </c>
      <c r="B30" s="22" t="s">
        <v>109</v>
      </c>
      <c r="C30" s="24">
        <v>1.02</v>
      </c>
      <c r="D30" s="24" t="s">
        <v>50</v>
      </c>
      <c r="E30" s="57">
        <f>E29*C30</f>
        <v>1637.1</v>
      </c>
      <c r="F30" s="121"/>
      <c r="G30" s="122"/>
      <c r="H30" s="124"/>
      <c r="I30" s="121"/>
      <c r="J30" s="122"/>
      <c r="K30" s="122"/>
      <c r="L30" s="90" t="s">
        <v>133</v>
      </c>
    </row>
    <row r="31" spans="1:12" x14ac:dyDescent="0.25">
      <c r="A31" s="18" t="s">
        <v>84</v>
      </c>
      <c r="B31" s="19" t="s">
        <v>71</v>
      </c>
      <c r="C31" s="53"/>
      <c r="D31" s="9" t="s">
        <v>49</v>
      </c>
      <c r="E31" s="56">
        <v>2240</v>
      </c>
      <c r="F31" s="55">
        <f t="shared" si="4"/>
        <v>0</v>
      </c>
      <c r="G31" s="55"/>
      <c r="H31" s="55"/>
      <c r="I31" s="55">
        <f t="shared" si="5"/>
        <v>0</v>
      </c>
      <c r="J31" s="55">
        <f t="shared" si="6"/>
        <v>0</v>
      </c>
      <c r="K31" s="55"/>
      <c r="L31" s="26"/>
    </row>
    <row r="32" spans="1:12" x14ac:dyDescent="0.25">
      <c r="A32" s="21" t="s">
        <v>94</v>
      </c>
      <c r="B32" s="22" t="s">
        <v>104</v>
      </c>
      <c r="C32" s="23"/>
      <c r="D32" s="24" t="s">
        <v>49</v>
      </c>
      <c r="E32" s="57">
        <v>2240</v>
      </c>
      <c r="F32" s="121">
        <f t="shared" si="4"/>
        <v>0</v>
      </c>
      <c r="G32" s="122"/>
      <c r="H32" s="122"/>
      <c r="I32" s="121">
        <f t="shared" si="5"/>
        <v>0</v>
      </c>
      <c r="J32" s="122"/>
      <c r="K32" s="122">
        <f t="shared" ref="K29:K42" si="7">H32*E32</f>
        <v>0</v>
      </c>
      <c r="L32" s="25" t="s">
        <v>47</v>
      </c>
    </row>
    <row r="33" spans="1:12" x14ac:dyDescent="0.25">
      <c r="A33" s="18" t="s">
        <v>78</v>
      </c>
      <c r="B33" s="19" t="s">
        <v>101</v>
      </c>
      <c r="C33" s="23"/>
      <c r="D33" s="9" t="s">
        <v>49</v>
      </c>
      <c r="E33" s="56">
        <v>18</v>
      </c>
      <c r="F33" s="121">
        <f t="shared" si="4"/>
        <v>0</v>
      </c>
      <c r="G33" s="122"/>
      <c r="H33" s="122"/>
      <c r="I33" s="121">
        <f t="shared" si="5"/>
        <v>0</v>
      </c>
      <c r="J33" s="122">
        <f t="shared" si="6"/>
        <v>0</v>
      </c>
      <c r="K33" s="122"/>
      <c r="L33" s="25"/>
    </row>
    <row r="34" spans="1:12" ht="45" x14ac:dyDescent="0.25">
      <c r="A34" s="21" t="s">
        <v>95</v>
      </c>
      <c r="B34" s="22" t="s">
        <v>110</v>
      </c>
      <c r="C34" s="23"/>
      <c r="D34" s="24" t="s">
        <v>49</v>
      </c>
      <c r="E34" s="57">
        <v>18</v>
      </c>
      <c r="F34" s="121">
        <f t="shared" si="4"/>
        <v>0</v>
      </c>
      <c r="G34" s="122"/>
      <c r="H34" s="122"/>
      <c r="I34" s="121">
        <f t="shared" si="5"/>
        <v>0</v>
      </c>
      <c r="J34" s="122"/>
      <c r="K34" s="122">
        <f t="shared" si="7"/>
        <v>0</v>
      </c>
      <c r="L34" s="25" t="s">
        <v>47</v>
      </c>
    </row>
    <row r="35" spans="1:12" x14ac:dyDescent="0.25">
      <c r="A35" s="18" t="s">
        <v>85</v>
      </c>
      <c r="B35" s="19" t="s">
        <v>102</v>
      </c>
      <c r="C35" s="23"/>
      <c r="D35" s="9" t="s">
        <v>49</v>
      </c>
      <c r="E35" s="56">
        <v>24</v>
      </c>
      <c r="F35" s="121">
        <f t="shared" si="4"/>
        <v>0</v>
      </c>
      <c r="G35" s="122"/>
      <c r="H35" s="122"/>
      <c r="I35" s="121">
        <f t="shared" si="5"/>
        <v>0</v>
      </c>
      <c r="J35" s="122">
        <f t="shared" si="6"/>
        <v>0</v>
      </c>
      <c r="K35" s="122"/>
      <c r="L35" s="25"/>
    </row>
    <row r="36" spans="1:12" ht="45" x14ac:dyDescent="0.25">
      <c r="A36" s="21" t="s">
        <v>96</v>
      </c>
      <c r="B36" s="22" t="s">
        <v>111</v>
      </c>
      <c r="C36" s="23"/>
      <c r="D36" s="24" t="s">
        <v>49</v>
      </c>
      <c r="E36" s="57">
        <v>24</v>
      </c>
      <c r="F36" s="121">
        <f t="shared" si="4"/>
        <v>0</v>
      </c>
      <c r="G36" s="122"/>
      <c r="H36" s="122"/>
      <c r="I36" s="121">
        <f t="shared" si="5"/>
        <v>0</v>
      </c>
      <c r="J36" s="122"/>
      <c r="K36" s="122">
        <f t="shared" si="7"/>
        <v>0</v>
      </c>
      <c r="L36" s="25" t="s">
        <v>47</v>
      </c>
    </row>
    <row r="37" spans="1:12" x14ac:dyDescent="0.25">
      <c r="A37" s="18" t="s">
        <v>129</v>
      </c>
      <c r="B37" s="54" t="s">
        <v>105</v>
      </c>
      <c r="C37" s="53"/>
      <c r="D37" s="53" t="s">
        <v>74</v>
      </c>
      <c r="E37" s="58">
        <v>526</v>
      </c>
      <c r="F37" s="121">
        <f t="shared" si="4"/>
        <v>0</v>
      </c>
      <c r="G37" s="124"/>
      <c r="H37" s="124"/>
      <c r="I37" s="121">
        <f t="shared" si="5"/>
        <v>0</v>
      </c>
      <c r="J37" s="122">
        <f t="shared" si="6"/>
        <v>0</v>
      </c>
      <c r="K37" s="122"/>
      <c r="L37" s="27"/>
    </row>
    <row r="38" spans="1:12" ht="30" x14ac:dyDescent="0.25">
      <c r="A38" s="21" t="s">
        <v>130</v>
      </c>
      <c r="B38" s="52" t="s">
        <v>108</v>
      </c>
      <c r="C38" s="23">
        <v>1.01</v>
      </c>
      <c r="D38" s="23" t="s">
        <v>50</v>
      </c>
      <c r="E38" s="59">
        <f>E37*C38</f>
        <v>531.26</v>
      </c>
      <c r="F38" s="121">
        <f t="shared" si="4"/>
        <v>0</v>
      </c>
      <c r="G38" s="122"/>
      <c r="H38" s="124"/>
      <c r="I38" s="121">
        <f t="shared" si="5"/>
        <v>0</v>
      </c>
      <c r="J38" s="122"/>
      <c r="K38" s="122">
        <f t="shared" si="7"/>
        <v>0</v>
      </c>
      <c r="L38" s="25" t="s">
        <v>47</v>
      </c>
    </row>
    <row r="39" spans="1:12" x14ac:dyDescent="0.25">
      <c r="A39" s="18" t="s">
        <v>131</v>
      </c>
      <c r="B39" s="54" t="s">
        <v>106</v>
      </c>
      <c r="C39" s="53"/>
      <c r="D39" s="53" t="s">
        <v>49</v>
      </c>
      <c r="E39" s="58">
        <v>88</v>
      </c>
      <c r="F39" s="121">
        <f t="shared" si="4"/>
        <v>0</v>
      </c>
      <c r="G39" s="124"/>
      <c r="H39" s="124"/>
      <c r="I39" s="121">
        <f t="shared" si="5"/>
        <v>0</v>
      </c>
      <c r="J39" s="122">
        <f t="shared" si="6"/>
        <v>0</v>
      </c>
      <c r="K39" s="122"/>
      <c r="L39" s="27"/>
    </row>
    <row r="40" spans="1:12" x14ac:dyDescent="0.25">
      <c r="A40" s="21" t="s">
        <v>132</v>
      </c>
      <c r="B40" s="52" t="s">
        <v>107</v>
      </c>
      <c r="C40" s="23"/>
      <c r="D40" s="23" t="s">
        <v>49</v>
      </c>
      <c r="E40" s="59">
        <v>88</v>
      </c>
      <c r="F40" s="121">
        <f t="shared" si="4"/>
        <v>0</v>
      </c>
      <c r="G40" s="122"/>
      <c r="H40" s="124"/>
      <c r="I40" s="121">
        <f t="shared" si="5"/>
        <v>0</v>
      </c>
      <c r="J40" s="122"/>
      <c r="K40" s="122">
        <f t="shared" si="7"/>
        <v>0</v>
      </c>
      <c r="L40" s="25" t="s">
        <v>47</v>
      </c>
    </row>
    <row r="41" spans="1:12" x14ac:dyDescent="0.25">
      <c r="A41" s="18" t="s">
        <v>86</v>
      </c>
      <c r="B41" s="54" t="s">
        <v>112</v>
      </c>
      <c r="C41" s="53"/>
      <c r="D41" s="53" t="s">
        <v>49</v>
      </c>
      <c r="E41" s="58">
        <v>3</v>
      </c>
      <c r="F41" s="121">
        <f t="shared" si="4"/>
        <v>0</v>
      </c>
      <c r="G41" s="124"/>
      <c r="H41" s="124"/>
      <c r="I41" s="121">
        <f t="shared" si="5"/>
        <v>0</v>
      </c>
      <c r="J41" s="122">
        <f t="shared" si="6"/>
        <v>0</v>
      </c>
      <c r="K41" s="122"/>
      <c r="L41" s="27"/>
    </row>
    <row r="42" spans="1:12" x14ac:dyDescent="0.25">
      <c r="A42" s="21" t="s">
        <v>97</v>
      </c>
      <c r="B42" s="52" t="s">
        <v>113</v>
      </c>
      <c r="C42" s="23"/>
      <c r="D42" s="23" t="s">
        <v>49</v>
      </c>
      <c r="E42" s="59">
        <v>3</v>
      </c>
      <c r="F42" s="121">
        <f t="shared" si="4"/>
        <v>0</v>
      </c>
      <c r="G42" s="122"/>
      <c r="H42" s="124"/>
      <c r="I42" s="121">
        <f t="shared" si="5"/>
        <v>0</v>
      </c>
      <c r="J42" s="122"/>
      <c r="K42" s="122">
        <f t="shared" si="7"/>
        <v>0</v>
      </c>
      <c r="L42" s="25" t="s">
        <v>47</v>
      </c>
    </row>
    <row r="43" spans="1:12" x14ac:dyDescent="0.25">
      <c r="A43" s="73" t="s">
        <v>126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4"/>
    </row>
    <row r="44" spans="1:12" x14ac:dyDescent="0.25">
      <c r="A44" s="60" t="s">
        <v>87</v>
      </c>
      <c r="B44" s="61" t="s">
        <v>114</v>
      </c>
      <c r="C44" s="62"/>
      <c r="D44" s="67" t="s">
        <v>115</v>
      </c>
      <c r="E44" s="63">
        <v>0.84</v>
      </c>
      <c r="F44" s="68">
        <f t="shared" ref="F44:F47" si="8">G44+H44</f>
        <v>0</v>
      </c>
      <c r="G44" s="68"/>
      <c r="H44" s="68"/>
      <c r="I44" s="68">
        <f t="shared" ref="I44:I47" si="9">J44+K44</f>
        <v>0</v>
      </c>
      <c r="J44" s="68">
        <f t="shared" ref="J44:J47" si="10">G44*E44</f>
        <v>0</v>
      </c>
      <c r="K44" s="68"/>
      <c r="L44" s="69"/>
    </row>
    <row r="45" spans="1:12" x14ac:dyDescent="0.25">
      <c r="A45" s="60" t="s">
        <v>88</v>
      </c>
      <c r="B45" s="61" t="s">
        <v>116</v>
      </c>
      <c r="C45" s="62"/>
      <c r="D45" s="67" t="s">
        <v>117</v>
      </c>
      <c r="E45" s="63">
        <v>12</v>
      </c>
      <c r="F45" s="68">
        <f t="shared" si="8"/>
        <v>0</v>
      </c>
      <c r="G45" s="68"/>
      <c r="H45" s="68"/>
      <c r="I45" s="68">
        <f t="shared" si="9"/>
        <v>0</v>
      </c>
      <c r="J45" s="68">
        <f t="shared" si="10"/>
        <v>0</v>
      </c>
      <c r="K45" s="68"/>
      <c r="L45" s="69"/>
    </row>
    <row r="46" spans="1:12" ht="28.5" x14ac:dyDescent="0.25">
      <c r="A46" s="60" t="s">
        <v>89</v>
      </c>
      <c r="B46" s="61" t="s">
        <v>118</v>
      </c>
      <c r="C46" s="62"/>
      <c r="D46" s="67" t="s">
        <v>119</v>
      </c>
      <c r="E46" s="63">
        <v>2</v>
      </c>
      <c r="F46" s="68">
        <f t="shared" si="8"/>
        <v>0</v>
      </c>
      <c r="G46" s="68"/>
      <c r="H46" s="68"/>
      <c r="I46" s="68">
        <f t="shared" si="9"/>
        <v>0</v>
      </c>
      <c r="J46" s="68">
        <f t="shared" si="10"/>
        <v>0</v>
      </c>
      <c r="K46" s="68"/>
      <c r="L46" s="69"/>
    </row>
    <row r="47" spans="1:12" ht="28.5" x14ac:dyDescent="0.25">
      <c r="A47" s="60" t="s">
        <v>125</v>
      </c>
      <c r="B47" s="61" t="s">
        <v>120</v>
      </c>
      <c r="C47" s="62"/>
      <c r="D47" s="67" t="s">
        <v>121</v>
      </c>
      <c r="E47" s="63">
        <v>6</v>
      </c>
      <c r="F47" s="68">
        <f t="shared" si="8"/>
        <v>0</v>
      </c>
      <c r="G47" s="68"/>
      <c r="H47" s="68"/>
      <c r="I47" s="68">
        <f t="shared" si="9"/>
        <v>0</v>
      </c>
      <c r="J47" s="68">
        <f t="shared" si="10"/>
        <v>0</v>
      </c>
      <c r="K47" s="68"/>
      <c r="L47" s="69"/>
    </row>
    <row r="48" spans="1:12" x14ac:dyDescent="0.25">
      <c r="A48" s="73" t="s">
        <v>127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4"/>
    </row>
    <row r="49" spans="1:12" x14ac:dyDescent="0.25">
      <c r="A49" s="91" t="s">
        <v>90</v>
      </c>
      <c r="B49" s="100" t="s">
        <v>124</v>
      </c>
      <c r="C49" s="101"/>
      <c r="D49" s="102" t="s">
        <v>76</v>
      </c>
      <c r="E49" s="103">
        <v>1</v>
      </c>
      <c r="F49" s="96">
        <f t="shared" ref="F49" si="11">G49+H49</f>
        <v>0</v>
      </c>
      <c r="G49" s="68"/>
      <c r="H49" s="68"/>
      <c r="I49" s="68">
        <f t="shared" ref="I49" si="12">J49+K49</f>
        <v>0</v>
      </c>
      <c r="J49" s="68">
        <f t="shared" ref="J49" si="13">G49*E49</f>
        <v>0</v>
      </c>
      <c r="K49" s="68"/>
      <c r="L49" s="69"/>
    </row>
    <row r="50" spans="1:12" ht="31.5" customHeight="1" x14ac:dyDescent="0.25">
      <c r="A50" s="93" t="s">
        <v>21</v>
      </c>
      <c r="B50" s="94"/>
      <c r="C50" s="94"/>
      <c r="D50" s="94"/>
      <c r="E50" s="95"/>
      <c r="F50" s="97">
        <f>J50+K50</f>
        <v>0</v>
      </c>
      <c r="G50" s="98"/>
      <c r="H50" s="98"/>
      <c r="I50" s="99"/>
      <c r="J50" s="96">
        <f>SUM(J20:J49)</f>
        <v>0</v>
      </c>
      <c r="K50" s="96">
        <f>SUM(K20:K49)</f>
        <v>0</v>
      </c>
      <c r="L50" s="31"/>
    </row>
    <row r="51" spans="1:12" ht="18" customHeight="1" x14ac:dyDescent="0.25">
      <c r="A51" s="4" t="s">
        <v>20</v>
      </c>
      <c r="B51" s="28" t="s">
        <v>22</v>
      </c>
      <c r="C51" s="29"/>
      <c r="D51" s="30"/>
      <c r="E51" s="104"/>
      <c r="F51" s="125"/>
      <c r="G51" s="125"/>
      <c r="H51" s="125"/>
      <c r="I51" s="125"/>
      <c r="J51" s="125"/>
      <c r="K51" s="125"/>
      <c r="L51" s="105"/>
    </row>
    <row r="52" spans="1:12" ht="33" customHeight="1" x14ac:dyDescent="0.25">
      <c r="A52" s="5" t="s">
        <v>23</v>
      </c>
      <c r="B52" s="6" t="s">
        <v>24</v>
      </c>
      <c r="C52" s="6"/>
      <c r="D52" s="7"/>
      <c r="E52" s="9"/>
      <c r="F52" s="55">
        <f t="shared" ref="F52:F53" si="14">G52+H52</f>
        <v>0</v>
      </c>
      <c r="G52" s="55"/>
      <c r="H52" s="55"/>
      <c r="I52" s="55">
        <f t="shared" ref="I52:I53" si="15">J52+K52</f>
        <v>0</v>
      </c>
      <c r="J52" s="55">
        <f t="shared" ref="J52:J53" si="16">G52*E52</f>
        <v>0</v>
      </c>
      <c r="K52" s="55">
        <f t="shared" ref="K52:K53" si="17">H52*E52</f>
        <v>0</v>
      </c>
      <c r="L52" s="31"/>
    </row>
    <row r="53" spans="1:12" ht="61.5" customHeight="1" x14ac:dyDescent="0.25">
      <c r="A53" s="5" t="s">
        <v>25</v>
      </c>
      <c r="B53" s="6" t="s">
        <v>26</v>
      </c>
      <c r="C53" s="6"/>
      <c r="D53" s="7"/>
      <c r="E53" s="9"/>
      <c r="F53" s="55">
        <f t="shared" si="14"/>
        <v>0</v>
      </c>
      <c r="G53" s="55"/>
      <c r="H53" s="55"/>
      <c r="I53" s="55">
        <f t="shared" si="15"/>
        <v>0</v>
      </c>
      <c r="J53" s="55">
        <f t="shared" si="16"/>
        <v>0</v>
      </c>
      <c r="K53" s="55">
        <f t="shared" si="17"/>
        <v>0</v>
      </c>
      <c r="L53" s="31"/>
    </row>
    <row r="54" spans="1:12" ht="9.75" customHeight="1" x14ac:dyDescent="0.25">
      <c r="A54" s="92" t="s">
        <v>134</v>
      </c>
      <c r="B54" s="92"/>
      <c r="C54" s="92"/>
      <c r="D54" s="92"/>
      <c r="E54" s="92"/>
      <c r="F54" s="106">
        <f>J54+K54</f>
        <v>0</v>
      </c>
      <c r="G54" s="106"/>
      <c r="H54" s="106"/>
      <c r="I54" s="106"/>
      <c r="J54" s="106">
        <f>J53+J52+J50</f>
        <v>0</v>
      </c>
      <c r="K54" s="106">
        <f>K53+K52+K50</f>
        <v>0</v>
      </c>
      <c r="L54" s="114"/>
    </row>
    <row r="55" spans="1:12" ht="18.75" customHeight="1" x14ac:dyDescent="0.25">
      <c r="A55" s="92"/>
      <c r="B55" s="92"/>
      <c r="C55" s="92"/>
      <c r="D55" s="92"/>
      <c r="E55" s="92"/>
      <c r="F55" s="106"/>
      <c r="G55" s="106"/>
      <c r="H55" s="106"/>
      <c r="I55" s="106"/>
      <c r="J55" s="106"/>
      <c r="K55" s="106"/>
      <c r="L55" s="115"/>
    </row>
    <row r="56" spans="1:12" ht="14.25" customHeight="1" x14ac:dyDescent="0.25">
      <c r="A56" s="32"/>
      <c r="B56" s="110" t="s">
        <v>98</v>
      </c>
      <c r="C56" s="111" t="s">
        <v>27</v>
      </c>
      <c r="D56" s="111"/>
      <c r="E56" s="112"/>
      <c r="F56" s="112"/>
      <c r="G56" s="112"/>
      <c r="H56" s="112"/>
      <c r="I56" s="112"/>
      <c r="J56" s="112"/>
      <c r="K56" s="112"/>
      <c r="L56" s="112"/>
    </row>
    <row r="57" spans="1:12" x14ac:dyDescent="0.25">
      <c r="A57" s="32"/>
      <c r="B57" s="110" t="s">
        <v>28</v>
      </c>
      <c r="C57" s="111" t="s">
        <v>29</v>
      </c>
      <c r="D57" s="111"/>
      <c r="E57" s="112"/>
      <c r="F57" s="112"/>
      <c r="G57" s="112"/>
      <c r="H57" s="112"/>
      <c r="I57" s="112"/>
      <c r="J57" s="112"/>
      <c r="K57" s="112"/>
      <c r="L57" s="112"/>
    </row>
    <row r="58" spans="1:12" x14ac:dyDescent="0.25">
      <c r="A58" s="32"/>
      <c r="B58" s="110" t="s">
        <v>30</v>
      </c>
      <c r="C58" s="111" t="s">
        <v>31</v>
      </c>
      <c r="D58" s="111"/>
      <c r="E58" s="112"/>
      <c r="F58" s="112"/>
      <c r="G58" s="112"/>
      <c r="H58" s="112"/>
      <c r="I58" s="112"/>
      <c r="J58" s="112"/>
      <c r="K58" s="112"/>
      <c r="L58" s="112"/>
    </row>
    <row r="59" spans="1:12" x14ac:dyDescent="0.25">
      <c r="A59" s="32"/>
      <c r="B59" s="110" t="s">
        <v>32</v>
      </c>
      <c r="C59" s="111" t="s">
        <v>27</v>
      </c>
      <c r="D59" s="111"/>
      <c r="E59" s="112"/>
      <c r="F59" s="112"/>
      <c r="G59" s="112"/>
      <c r="H59" s="112"/>
      <c r="I59" s="112"/>
      <c r="J59" s="112"/>
      <c r="K59" s="112"/>
      <c r="L59" s="112"/>
    </row>
    <row r="60" spans="1:12" x14ac:dyDescent="0.25">
      <c r="A60" s="32"/>
      <c r="B60" s="110" t="s">
        <v>33</v>
      </c>
      <c r="C60" s="111" t="s">
        <v>34</v>
      </c>
      <c r="D60" s="111"/>
      <c r="E60" s="112"/>
      <c r="F60" s="112"/>
      <c r="G60" s="112"/>
      <c r="H60" s="112"/>
      <c r="I60" s="112"/>
      <c r="J60" s="112"/>
      <c r="K60" s="112"/>
      <c r="L60" s="112"/>
    </row>
    <row r="61" spans="1:12" x14ac:dyDescent="0.25">
      <c r="A61" s="32"/>
      <c r="B61" s="110" t="s">
        <v>35</v>
      </c>
      <c r="C61" s="111" t="s">
        <v>29</v>
      </c>
      <c r="D61" s="111"/>
      <c r="E61" s="112" t="s">
        <v>99</v>
      </c>
      <c r="F61" s="112"/>
      <c r="G61" s="112"/>
      <c r="H61" s="112"/>
      <c r="I61" s="112"/>
      <c r="J61" s="112"/>
      <c r="K61" s="112"/>
      <c r="L61" s="112"/>
    </row>
    <row r="62" spans="1:12" x14ac:dyDescent="0.25">
      <c r="A62" s="32"/>
      <c r="B62" s="110" t="s">
        <v>36</v>
      </c>
      <c r="C62" s="111" t="s">
        <v>34</v>
      </c>
      <c r="D62" s="111"/>
      <c r="E62" s="112"/>
      <c r="F62" s="112"/>
      <c r="G62" s="112"/>
      <c r="H62" s="112"/>
      <c r="I62" s="112"/>
      <c r="J62" s="112"/>
      <c r="K62" s="112"/>
      <c r="L62" s="112"/>
    </row>
    <row r="63" spans="1:12" ht="30" x14ac:dyDescent="0.25">
      <c r="A63" s="32"/>
      <c r="B63" s="110" t="s">
        <v>37</v>
      </c>
      <c r="C63" s="111" t="s">
        <v>38</v>
      </c>
      <c r="D63" s="111"/>
      <c r="E63" s="112"/>
      <c r="F63" s="112"/>
      <c r="G63" s="112"/>
      <c r="H63" s="112"/>
      <c r="I63" s="112"/>
      <c r="J63" s="112"/>
      <c r="K63" s="112"/>
      <c r="L63" s="112"/>
    </row>
    <row r="64" spans="1:12" x14ac:dyDescent="0.25">
      <c r="A64" s="32"/>
      <c r="B64" s="110" t="s">
        <v>39</v>
      </c>
      <c r="C64" s="111" t="s">
        <v>40</v>
      </c>
      <c r="D64" s="111"/>
      <c r="E64" s="112"/>
      <c r="F64" s="112"/>
      <c r="G64" s="112"/>
      <c r="H64" s="112"/>
      <c r="I64" s="112"/>
      <c r="J64" s="112"/>
      <c r="K64" s="112"/>
      <c r="L64" s="112"/>
    </row>
    <row r="65" spans="1:1024" x14ac:dyDescent="0.25">
      <c r="A65" s="32"/>
      <c r="B65" s="110" t="s">
        <v>41</v>
      </c>
      <c r="C65" s="111"/>
      <c r="D65" s="111"/>
      <c r="E65" s="112"/>
      <c r="F65" s="112"/>
      <c r="G65" s="112"/>
      <c r="H65" s="112"/>
      <c r="I65" s="112"/>
      <c r="J65" s="112"/>
      <c r="K65" s="112"/>
      <c r="L65" s="112"/>
    </row>
    <row r="66" spans="1:1024" ht="173.25" customHeight="1" thickBot="1" x14ac:dyDescent="0.3">
      <c r="A66" s="107"/>
      <c r="B66" s="110" t="s">
        <v>42</v>
      </c>
      <c r="C66" s="111"/>
      <c r="D66" s="111"/>
      <c r="E66" s="113" t="s">
        <v>75</v>
      </c>
      <c r="F66" s="113"/>
      <c r="G66" s="113"/>
      <c r="H66" s="113"/>
      <c r="I66" s="113"/>
      <c r="J66" s="113"/>
      <c r="K66" s="113"/>
      <c r="L66" s="113"/>
    </row>
    <row r="67" spans="1:1024" ht="11.25" customHeight="1" x14ac:dyDescent="0.25">
      <c r="A67" s="33"/>
      <c r="B67" s="34"/>
      <c r="C67" s="34"/>
      <c r="D67" s="34"/>
      <c r="E67" s="34"/>
      <c r="F67" s="108"/>
      <c r="G67" s="108"/>
      <c r="H67" s="108"/>
      <c r="I67" s="108"/>
      <c r="J67" s="108"/>
      <c r="K67" s="108"/>
      <c r="L67" s="109"/>
    </row>
    <row r="68" spans="1:1024" ht="9" customHeight="1" x14ac:dyDescent="0.25">
      <c r="D68" s="85"/>
      <c r="E68" s="85"/>
      <c r="F68" s="85"/>
      <c r="G68" s="85"/>
      <c r="I68" s="71"/>
      <c r="L68" s="35"/>
      <c r="AMJ68" s="1"/>
    </row>
    <row r="69" spans="1:1024" ht="12.75" customHeight="1" x14ac:dyDescent="0.25">
      <c r="A69" s="36"/>
      <c r="B69" s="40" t="s">
        <v>43</v>
      </c>
      <c r="C69" s="41"/>
      <c r="D69" s="84"/>
      <c r="E69" s="84"/>
      <c r="F69" s="84"/>
      <c r="G69" s="84"/>
      <c r="H69" s="116"/>
      <c r="I69" s="117"/>
      <c r="J69" s="126"/>
      <c r="K69" s="126"/>
      <c r="L69" s="39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  <c r="GP69" s="14"/>
      <c r="GQ69" s="14"/>
      <c r="GR69" s="14"/>
      <c r="GS69" s="14"/>
      <c r="GT69" s="14"/>
      <c r="GU69" s="14"/>
      <c r="GV69" s="14"/>
      <c r="GW69" s="14"/>
      <c r="GX69" s="14"/>
      <c r="GY69" s="14"/>
      <c r="GZ69" s="14"/>
      <c r="HA69" s="14"/>
      <c r="HB69" s="14"/>
      <c r="HC69" s="14"/>
      <c r="HD69" s="14"/>
      <c r="HE69" s="14"/>
      <c r="HF69" s="14"/>
      <c r="HG69" s="14"/>
      <c r="HH69" s="14"/>
      <c r="HI69" s="14"/>
      <c r="HJ69" s="14"/>
      <c r="HK69" s="14"/>
      <c r="HL69" s="14"/>
      <c r="HM69" s="14"/>
      <c r="HN69" s="14"/>
      <c r="HO69" s="14"/>
      <c r="HP69" s="14"/>
      <c r="HQ69" s="14"/>
      <c r="HR69" s="14"/>
      <c r="HS69" s="14"/>
      <c r="HT69" s="14"/>
      <c r="HU69" s="14"/>
      <c r="HV69" s="14"/>
      <c r="HW69" s="14"/>
      <c r="HX69" s="14"/>
      <c r="HY69" s="14"/>
      <c r="HZ69" s="14"/>
      <c r="IA69" s="14"/>
      <c r="IB69" s="14"/>
      <c r="IC69" s="14"/>
      <c r="ID69" s="14"/>
      <c r="IE69" s="14"/>
      <c r="IF69" s="14"/>
      <c r="IG69" s="14"/>
      <c r="IH69" s="14"/>
      <c r="II69" s="14"/>
      <c r="IJ69" s="14"/>
      <c r="IK69" s="14"/>
      <c r="IL69" s="14"/>
      <c r="IM69" s="14"/>
      <c r="IN69" s="14"/>
      <c r="IO69" s="14"/>
      <c r="IP69" s="14"/>
      <c r="IQ69" s="14"/>
      <c r="IR69" s="14"/>
      <c r="IS69" s="14"/>
      <c r="IT69" s="14"/>
      <c r="IU69" s="14"/>
      <c r="IV69" s="14"/>
      <c r="IW69" s="14"/>
      <c r="IX69" s="14"/>
      <c r="IY69" s="14"/>
      <c r="IZ69" s="14"/>
      <c r="JA69" s="14"/>
      <c r="JB69" s="14"/>
      <c r="JC69" s="14"/>
      <c r="JD69" s="14"/>
      <c r="JE69" s="14"/>
      <c r="JF69" s="14"/>
      <c r="JG69" s="14"/>
      <c r="JH69" s="14"/>
      <c r="JI69" s="14"/>
      <c r="JJ69" s="14"/>
      <c r="JK69" s="14"/>
      <c r="JL69" s="14"/>
      <c r="JM69" s="14"/>
      <c r="JN69" s="14"/>
      <c r="JO69" s="14"/>
      <c r="JP69" s="14"/>
      <c r="JQ69" s="14"/>
      <c r="JR69" s="14"/>
      <c r="JS69" s="14"/>
      <c r="JT69" s="14"/>
      <c r="JU69" s="14"/>
      <c r="JV69" s="14"/>
      <c r="JW69" s="14"/>
      <c r="JX69" s="14"/>
      <c r="JY69" s="14"/>
      <c r="JZ69" s="14"/>
      <c r="KA69" s="14"/>
      <c r="KB69" s="14"/>
      <c r="KC69" s="14"/>
      <c r="KD69" s="14"/>
      <c r="KE69" s="14"/>
      <c r="KF69" s="14"/>
      <c r="KG69" s="14"/>
      <c r="KH69" s="14"/>
      <c r="KI69" s="14"/>
      <c r="KJ69" s="14"/>
      <c r="KK69" s="14"/>
      <c r="KL69" s="14"/>
      <c r="KM69" s="14"/>
      <c r="KN69" s="14"/>
      <c r="KO69" s="14"/>
      <c r="KP69" s="14"/>
      <c r="KQ69" s="14"/>
      <c r="KR69" s="14"/>
      <c r="KS69" s="14"/>
      <c r="KT69" s="14"/>
      <c r="KU69" s="14"/>
      <c r="KV69" s="14"/>
      <c r="KW69" s="14"/>
      <c r="KX69" s="14"/>
      <c r="KY69" s="14"/>
      <c r="KZ69" s="14"/>
      <c r="LA69" s="14"/>
      <c r="LB69" s="14"/>
      <c r="LC69" s="14"/>
      <c r="LD69" s="14"/>
      <c r="LE69" s="14"/>
      <c r="LF69" s="14"/>
      <c r="LG69" s="14"/>
      <c r="LH69" s="14"/>
      <c r="LI69" s="14"/>
      <c r="LJ69" s="14"/>
      <c r="LK69" s="14"/>
      <c r="LL69" s="14"/>
      <c r="LM69" s="14"/>
      <c r="LN69" s="14"/>
      <c r="LO69" s="14"/>
      <c r="LP69" s="14"/>
      <c r="LQ69" s="14"/>
      <c r="LR69" s="14"/>
      <c r="LS69" s="14"/>
      <c r="LT69" s="14"/>
      <c r="LU69" s="14"/>
      <c r="LV69" s="14"/>
      <c r="LW69" s="14"/>
      <c r="LX69" s="14"/>
      <c r="LY69" s="14"/>
      <c r="LZ69" s="14"/>
      <c r="MA69" s="14"/>
      <c r="MB69" s="14"/>
      <c r="MC69" s="14"/>
      <c r="MD69" s="14"/>
      <c r="ME69" s="14"/>
      <c r="MF69" s="14"/>
      <c r="MG69" s="14"/>
      <c r="MH69" s="14"/>
      <c r="MI69" s="14"/>
      <c r="MJ69" s="14"/>
      <c r="MK69" s="14"/>
      <c r="ML69" s="14"/>
      <c r="MM69" s="14"/>
      <c r="MN69" s="14"/>
      <c r="MO69" s="14"/>
      <c r="MP69" s="14"/>
      <c r="MQ69" s="14"/>
      <c r="MR69" s="14"/>
      <c r="MS69" s="14"/>
      <c r="MT69" s="14"/>
      <c r="MU69" s="14"/>
      <c r="MV69" s="14"/>
      <c r="MW69" s="14"/>
      <c r="MX69" s="14"/>
      <c r="MY69" s="14"/>
      <c r="MZ69" s="14"/>
      <c r="NA69" s="14"/>
      <c r="NB69" s="14"/>
      <c r="NC69" s="14"/>
      <c r="ND69" s="14"/>
      <c r="NE69" s="14"/>
      <c r="NF69" s="14"/>
      <c r="NG69" s="14"/>
      <c r="NH69" s="14"/>
      <c r="NI69" s="14"/>
      <c r="NJ69" s="14"/>
      <c r="NK69" s="14"/>
      <c r="NL69" s="14"/>
      <c r="NM69" s="14"/>
      <c r="NN69" s="14"/>
      <c r="NO69" s="14"/>
      <c r="NP69" s="14"/>
      <c r="NQ69" s="14"/>
      <c r="NR69" s="14"/>
      <c r="NS69" s="14"/>
      <c r="NT69" s="14"/>
      <c r="NU69" s="14"/>
      <c r="NV69" s="14"/>
      <c r="NW69" s="14"/>
      <c r="NX69" s="14"/>
      <c r="NY69" s="14"/>
      <c r="NZ69" s="14"/>
      <c r="OA69" s="14"/>
      <c r="OB69" s="14"/>
      <c r="OC69" s="14"/>
      <c r="OD69" s="14"/>
      <c r="OE69" s="14"/>
      <c r="OF69" s="14"/>
      <c r="OG69" s="14"/>
      <c r="OH69" s="14"/>
      <c r="OI69" s="14"/>
      <c r="OJ69" s="14"/>
      <c r="OK69" s="14"/>
      <c r="OL69" s="14"/>
      <c r="OM69" s="14"/>
      <c r="ON69" s="14"/>
      <c r="OO69" s="14"/>
      <c r="OP69" s="14"/>
      <c r="OQ69" s="14"/>
      <c r="OR69" s="14"/>
      <c r="OS69" s="14"/>
      <c r="OT69" s="14"/>
      <c r="OU69" s="14"/>
      <c r="OV69" s="14"/>
      <c r="OW69" s="14"/>
      <c r="OX69" s="14"/>
      <c r="OY69" s="14"/>
      <c r="OZ69" s="14"/>
      <c r="PA69" s="14"/>
      <c r="PB69" s="14"/>
      <c r="PC69" s="14"/>
      <c r="PD69" s="14"/>
      <c r="PE69" s="14"/>
      <c r="PF69" s="14"/>
      <c r="PG69" s="14"/>
      <c r="PH69" s="14"/>
      <c r="PI69" s="14"/>
      <c r="PJ69" s="14"/>
      <c r="PK69" s="14"/>
      <c r="PL69" s="14"/>
      <c r="PM69" s="14"/>
      <c r="PN69" s="14"/>
      <c r="PO69" s="14"/>
      <c r="PP69" s="14"/>
      <c r="PQ69" s="14"/>
      <c r="PR69" s="14"/>
      <c r="PS69" s="14"/>
      <c r="PT69" s="14"/>
      <c r="PU69" s="14"/>
      <c r="PV69" s="14"/>
      <c r="PW69" s="14"/>
      <c r="PX69" s="14"/>
      <c r="PY69" s="14"/>
      <c r="PZ69" s="14"/>
      <c r="QA69" s="14"/>
      <c r="QB69" s="14"/>
      <c r="QC69" s="14"/>
      <c r="QD69" s="14"/>
      <c r="QE69" s="14"/>
      <c r="QF69" s="14"/>
      <c r="QG69" s="14"/>
      <c r="QH69" s="14"/>
      <c r="QI69" s="14"/>
      <c r="QJ69" s="14"/>
      <c r="QK69" s="14"/>
      <c r="QL69" s="14"/>
      <c r="QM69" s="14"/>
      <c r="QN69" s="14"/>
      <c r="QO69" s="14"/>
      <c r="QP69" s="14"/>
      <c r="QQ69" s="14"/>
      <c r="QR69" s="14"/>
      <c r="QS69" s="14"/>
      <c r="QT69" s="14"/>
      <c r="QU69" s="14"/>
      <c r="QV69" s="14"/>
      <c r="QW69" s="14"/>
      <c r="QX69" s="14"/>
      <c r="QY69" s="14"/>
      <c r="QZ69" s="14"/>
      <c r="RA69" s="14"/>
      <c r="RB69" s="14"/>
      <c r="RC69" s="14"/>
      <c r="RD69" s="14"/>
      <c r="RE69" s="14"/>
      <c r="RF69" s="14"/>
      <c r="RG69" s="14"/>
      <c r="RH69" s="14"/>
      <c r="RI69" s="14"/>
      <c r="RJ69" s="14"/>
      <c r="RK69" s="14"/>
      <c r="RL69" s="14"/>
      <c r="RM69" s="14"/>
      <c r="RN69" s="14"/>
      <c r="RO69" s="14"/>
      <c r="RP69" s="14"/>
      <c r="RQ69" s="14"/>
      <c r="RR69" s="14"/>
      <c r="RS69" s="14"/>
      <c r="RT69" s="14"/>
      <c r="RU69" s="14"/>
      <c r="RV69" s="14"/>
      <c r="RW69" s="14"/>
      <c r="RX69" s="14"/>
      <c r="RY69" s="14"/>
      <c r="RZ69" s="14"/>
      <c r="SA69" s="14"/>
      <c r="SB69" s="14"/>
      <c r="SC69" s="14"/>
      <c r="SD69" s="14"/>
      <c r="SE69" s="14"/>
      <c r="SF69" s="14"/>
      <c r="SG69" s="14"/>
      <c r="SH69" s="14"/>
      <c r="SI69" s="14"/>
      <c r="SJ69" s="14"/>
      <c r="SK69" s="14"/>
      <c r="SL69" s="14"/>
      <c r="SM69" s="14"/>
      <c r="SN69" s="14"/>
      <c r="SO69" s="14"/>
      <c r="SP69" s="14"/>
      <c r="SQ69" s="14"/>
      <c r="SR69" s="14"/>
      <c r="SS69" s="14"/>
      <c r="ST69" s="14"/>
      <c r="SU69" s="14"/>
      <c r="SV69" s="14"/>
      <c r="SW69" s="14"/>
      <c r="SX69" s="14"/>
      <c r="SY69" s="14"/>
      <c r="SZ69" s="14"/>
      <c r="TA69" s="14"/>
      <c r="TB69" s="14"/>
      <c r="TC69" s="14"/>
      <c r="TD69" s="14"/>
      <c r="TE69" s="14"/>
      <c r="TF69" s="14"/>
      <c r="TG69" s="14"/>
      <c r="TH69" s="14"/>
      <c r="TI69" s="14"/>
      <c r="TJ69" s="14"/>
      <c r="TK69" s="14"/>
      <c r="TL69" s="14"/>
      <c r="TM69" s="14"/>
      <c r="TN69" s="14"/>
      <c r="TO69" s="14"/>
      <c r="TP69" s="14"/>
      <c r="TQ69" s="14"/>
      <c r="TR69" s="14"/>
      <c r="TS69" s="14"/>
      <c r="TT69" s="14"/>
      <c r="TU69" s="14"/>
      <c r="TV69" s="14"/>
      <c r="TW69" s="14"/>
      <c r="TX69" s="14"/>
      <c r="TY69" s="14"/>
      <c r="TZ69" s="14"/>
      <c r="UA69" s="14"/>
      <c r="UB69" s="14"/>
      <c r="UC69" s="14"/>
      <c r="UD69" s="14"/>
      <c r="UE69" s="14"/>
      <c r="UF69" s="14"/>
      <c r="UG69" s="14"/>
      <c r="UH69" s="14"/>
      <c r="UI69" s="14"/>
      <c r="UJ69" s="14"/>
      <c r="UK69" s="14"/>
      <c r="UL69" s="14"/>
      <c r="UM69" s="14"/>
      <c r="UN69" s="14"/>
      <c r="UO69" s="14"/>
      <c r="UP69" s="14"/>
      <c r="UQ69" s="14"/>
      <c r="UR69" s="14"/>
      <c r="US69" s="14"/>
      <c r="UT69" s="14"/>
      <c r="UU69" s="14"/>
      <c r="UV69" s="14"/>
      <c r="UW69" s="14"/>
      <c r="UX69" s="14"/>
      <c r="UY69" s="14"/>
      <c r="UZ69" s="14"/>
      <c r="VA69" s="14"/>
      <c r="VB69" s="14"/>
      <c r="VC69" s="14"/>
      <c r="VD69" s="14"/>
      <c r="VE69" s="14"/>
      <c r="VF69" s="14"/>
      <c r="VG69" s="14"/>
      <c r="VH69" s="14"/>
      <c r="VI69" s="14"/>
      <c r="VJ69" s="14"/>
      <c r="VK69" s="14"/>
      <c r="VL69" s="14"/>
      <c r="VM69" s="14"/>
      <c r="VN69" s="14"/>
      <c r="VO69" s="14"/>
      <c r="VP69" s="14"/>
      <c r="VQ69" s="14"/>
      <c r="VR69" s="14"/>
      <c r="VS69" s="14"/>
      <c r="VT69" s="14"/>
      <c r="VU69" s="14"/>
      <c r="VV69" s="14"/>
      <c r="VW69" s="14"/>
      <c r="VX69" s="14"/>
      <c r="VY69" s="14"/>
      <c r="VZ69" s="14"/>
      <c r="WA69" s="14"/>
      <c r="WB69" s="14"/>
      <c r="WC69" s="14"/>
      <c r="WD69" s="14"/>
      <c r="WE69" s="14"/>
      <c r="WF69" s="14"/>
      <c r="WG69" s="14"/>
      <c r="WH69" s="14"/>
      <c r="WI69" s="14"/>
      <c r="WJ69" s="14"/>
      <c r="WK69" s="14"/>
      <c r="WL69" s="14"/>
      <c r="WM69" s="14"/>
      <c r="WN69" s="14"/>
      <c r="WO69" s="14"/>
      <c r="WP69" s="14"/>
      <c r="WQ69" s="14"/>
      <c r="WR69" s="14"/>
      <c r="WS69" s="14"/>
      <c r="WT69" s="14"/>
      <c r="WU69" s="14"/>
      <c r="WV69" s="14"/>
      <c r="WW69" s="14"/>
      <c r="WX69" s="14"/>
      <c r="WY69" s="14"/>
      <c r="WZ69" s="14"/>
      <c r="XA69" s="14"/>
      <c r="XB69" s="14"/>
      <c r="XC69" s="14"/>
      <c r="XD69" s="14"/>
      <c r="XE69" s="14"/>
      <c r="XF69" s="14"/>
      <c r="XG69" s="14"/>
      <c r="XH69" s="14"/>
      <c r="XI69" s="14"/>
      <c r="XJ69" s="14"/>
      <c r="XK69" s="14"/>
      <c r="XL69" s="14"/>
      <c r="XM69" s="14"/>
      <c r="XN69" s="14"/>
      <c r="XO69" s="14"/>
      <c r="XP69" s="14"/>
      <c r="XQ69" s="14"/>
      <c r="XR69" s="14"/>
      <c r="XS69" s="14"/>
      <c r="XT69" s="14"/>
      <c r="XU69" s="14"/>
      <c r="XV69" s="14"/>
      <c r="XW69" s="14"/>
      <c r="XX69" s="14"/>
      <c r="XY69" s="14"/>
      <c r="XZ69" s="14"/>
      <c r="YA69" s="14"/>
      <c r="YB69" s="14"/>
      <c r="YC69" s="14"/>
      <c r="YD69" s="14"/>
      <c r="YE69" s="14"/>
      <c r="YF69" s="14"/>
      <c r="YG69" s="14"/>
      <c r="YH69" s="14"/>
      <c r="YI69" s="14"/>
      <c r="YJ69" s="14"/>
      <c r="YK69" s="14"/>
      <c r="YL69" s="14"/>
      <c r="YM69" s="14"/>
      <c r="YN69" s="14"/>
      <c r="YO69" s="14"/>
      <c r="YP69" s="14"/>
      <c r="YQ69" s="14"/>
      <c r="YR69" s="14"/>
      <c r="YS69" s="14"/>
      <c r="YT69" s="14"/>
      <c r="YU69" s="14"/>
      <c r="YV69" s="14"/>
      <c r="YW69" s="14"/>
      <c r="YX69" s="14"/>
      <c r="YY69" s="14"/>
      <c r="YZ69" s="14"/>
      <c r="ZA69" s="14"/>
      <c r="ZB69" s="14"/>
      <c r="ZC69" s="14"/>
      <c r="ZD69" s="14"/>
      <c r="ZE69" s="14"/>
      <c r="ZF69" s="14"/>
      <c r="ZG69" s="14"/>
      <c r="ZH69" s="14"/>
      <c r="ZI69" s="14"/>
      <c r="ZJ69" s="14"/>
      <c r="ZK69" s="14"/>
      <c r="ZL69" s="14"/>
      <c r="ZM69" s="14"/>
      <c r="ZN69" s="14"/>
      <c r="ZO69" s="14"/>
      <c r="ZP69" s="14"/>
      <c r="ZQ69" s="14"/>
      <c r="ZR69" s="14"/>
      <c r="ZS69" s="14"/>
      <c r="ZT69" s="14"/>
      <c r="ZU69" s="14"/>
      <c r="ZV69" s="14"/>
      <c r="ZW69" s="14"/>
      <c r="ZX69" s="14"/>
      <c r="ZY69" s="14"/>
      <c r="ZZ69" s="14"/>
      <c r="AAA69" s="14"/>
      <c r="AAB69" s="14"/>
      <c r="AAC69" s="14"/>
      <c r="AAD69" s="14"/>
      <c r="AAE69" s="14"/>
      <c r="AAF69" s="14"/>
      <c r="AAG69" s="14"/>
      <c r="AAH69" s="14"/>
      <c r="AAI69" s="14"/>
      <c r="AAJ69" s="14"/>
      <c r="AAK69" s="14"/>
      <c r="AAL69" s="14"/>
      <c r="AAM69" s="14"/>
      <c r="AAN69" s="14"/>
      <c r="AAO69" s="14"/>
      <c r="AAP69" s="14"/>
      <c r="AAQ69" s="14"/>
      <c r="AAR69" s="14"/>
      <c r="AAS69" s="14"/>
      <c r="AAT69" s="14"/>
      <c r="AAU69" s="14"/>
      <c r="AAV69" s="14"/>
      <c r="AAW69" s="14"/>
      <c r="AAX69" s="14"/>
      <c r="AAY69" s="14"/>
      <c r="AAZ69" s="14"/>
      <c r="ABA69" s="14"/>
      <c r="ABB69" s="14"/>
      <c r="ABC69" s="14"/>
      <c r="ABD69" s="14"/>
      <c r="ABE69" s="14"/>
      <c r="ABF69" s="14"/>
      <c r="ABG69" s="14"/>
      <c r="ABH69" s="14"/>
      <c r="ABI69" s="14"/>
      <c r="ABJ69" s="14"/>
      <c r="ABK69" s="14"/>
      <c r="ABL69" s="14"/>
      <c r="ABM69" s="14"/>
      <c r="ABN69" s="14"/>
      <c r="ABO69" s="14"/>
      <c r="ABP69" s="14"/>
      <c r="ABQ69" s="14"/>
      <c r="ABR69" s="14"/>
      <c r="ABS69" s="14"/>
      <c r="ABT69" s="14"/>
      <c r="ABU69" s="14"/>
      <c r="ABV69" s="14"/>
      <c r="ABW69" s="14"/>
      <c r="ABX69" s="14"/>
      <c r="ABY69" s="14"/>
      <c r="ABZ69" s="14"/>
      <c r="ACA69" s="14"/>
      <c r="ACB69" s="14"/>
      <c r="ACC69" s="14"/>
      <c r="ACD69" s="14"/>
      <c r="ACE69" s="14"/>
      <c r="ACF69" s="14"/>
      <c r="ACG69" s="14"/>
      <c r="ACH69" s="14"/>
      <c r="ACI69" s="14"/>
      <c r="ACJ69" s="14"/>
      <c r="ACK69" s="14"/>
      <c r="ACL69" s="14"/>
      <c r="ACM69" s="14"/>
      <c r="ACN69" s="14"/>
      <c r="ACO69" s="14"/>
      <c r="ACP69" s="14"/>
      <c r="ACQ69" s="14"/>
      <c r="ACR69" s="14"/>
      <c r="ACS69" s="14"/>
      <c r="ACT69" s="14"/>
      <c r="ACU69" s="14"/>
      <c r="ACV69" s="14"/>
      <c r="ACW69" s="14"/>
      <c r="ACX69" s="14"/>
      <c r="ACY69" s="14"/>
      <c r="ACZ69" s="14"/>
      <c r="ADA69" s="14"/>
      <c r="ADB69" s="14"/>
      <c r="ADC69" s="14"/>
      <c r="ADD69" s="14"/>
      <c r="ADE69" s="14"/>
      <c r="ADF69" s="14"/>
      <c r="ADG69" s="14"/>
      <c r="ADH69" s="14"/>
      <c r="ADI69" s="14"/>
      <c r="ADJ69" s="14"/>
      <c r="ADK69" s="14"/>
      <c r="ADL69" s="14"/>
      <c r="ADM69" s="14"/>
      <c r="ADN69" s="14"/>
      <c r="ADO69" s="14"/>
      <c r="ADP69" s="14"/>
      <c r="ADQ69" s="14"/>
      <c r="ADR69" s="14"/>
      <c r="ADS69" s="14"/>
      <c r="ADT69" s="14"/>
      <c r="ADU69" s="14"/>
      <c r="ADV69" s="14"/>
      <c r="ADW69" s="14"/>
      <c r="ADX69" s="14"/>
      <c r="ADY69" s="14"/>
      <c r="ADZ69" s="14"/>
      <c r="AEA69" s="14"/>
      <c r="AEB69" s="14"/>
      <c r="AEC69" s="14"/>
      <c r="AED69" s="14"/>
      <c r="AEE69" s="14"/>
      <c r="AEF69" s="14"/>
      <c r="AEG69" s="14"/>
      <c r="AEH69" s="14"/>
      <c r="AEI69" s="14"/>
      <c r="AEJ69" s="14"/>
      <c r="AEK69" s="14"/>
      <c r="AEL69" s="14"/>
      <c r="AEM69" s="14"/>
      <c r="AEN69" s="14"/>
      <c r="AEO69" s="14"/>
      <c r="AEP69" s="14"/>
      <c r="AEQ69" s="14"/>
      <c r="AER69" s="14"/>
      <c r="AES69" s="14"/>
      <c r="AET69" s="14"/>
      <c r="AEU69" s="14"/>
      <c r="AEV69" s="14"/>
      <c r="AEW69" s="14"/>
      <c r="AEX69" s="14"/>
      <c r="AEY69" s="14"/>
      <c r="AEZ69" s="14"/>
      <c r="AFA69" s="14"/>
      <c r="AFB69" s="14"/>
      <c r="AFC69" s="14"/>
      <c r="AFD69" s="14"/>
      <c r="AFE69" s="14"/>
      <c r="AFF69" s="14"/>
      <c r="AFG69" s="14"/>
      <c r="AFH69" s="14"/>
      <c r="AFI69" s="14"/>
      <c r="AFJ69" s="14"/>
      <c r="AFK69" s="14"/>
      <c r="AFL69" s="14"/>
      <c r="AFM69" s="14"/>
      <c r="AFN69" s="14"/>
      <c r="AFO69" s="14"/>
      <c r="AFP69" s="14"/>
      <c r="AFQ69" s="14"/>
      <c r="AFR69" s="14"/>
      <c r="AFS69" s="14"/>
      <c r="AFT69" s="14"/>
      <c r="AFU69" s="14"/>
      <c r="AFV69" s="14"/>
      <c r="AFW69" s="14"/>
      <c r="AFX69" s="14"/>
      <c r="AFY69" s="14"/>
      <c r="AFZ69" s="14"/>
      <c r="AGA69" s="14"/>
      <c r="AGB69" s="14"/>
      <c r="AGC69" s="14"/>
      <c r="AGD69" s="14"/>
      <c r="AGE69" s="14"/>
      <c r="AGF69" s="14"/>
      <c r="AGG69" s="14"/>
      <c r="AGH69" s="14"/>
      <c r="AGI69" s="14"/>
      <c r="AGJ69" s="14"/>
      <c r="AGK69" s="14"/>
      <c r="AGL69" s="14"/>
      <c r="AGM69" s="14"/>
      <c r="AGN69" s="14"/>
      <c r="AGO69" s="14"/>
      <c r="AGP69" s="14"/>
      <c r="AGQ69" s="14"/>
      <c r="AGR69" s="14"/>
      <c r="AGS69" s="14"/>
      <c r="AGT69" s="14"/>
      <c r="AGU69" s="14"/>
      <c r="AGV69" s="14"/>
      <c r="AGW69" s="14"/>
      <c r="AGX69" s="14"/>
      <c r="AGY69" s="14"/>
      <c r="AGZ69" s="14"/>
      <c r="AHA69" s="14"/>
      <c r="AHB69" s="14"/>
      <c r="AHC69" s="14"/>
      <c r="AHD69" s="14"/>
      <c r="AHE69" s="14"/>
      <c r="AHF69" s="14"/>
      <c r="AHG69" s="14"/>
      <c r="AHH69" s="14"/>
      <c r="AHI69" s="14"/>
      <c r="AHJ69" s="14"/>
      <c r="AHK69" s="14"/>
      <c r="AHL69" s="14"/>
      <c r="AHM69" s="14"/>
      <c r="AHN69" s="14"/>
      <c r="AHO69" s="14"/>
      <c r="AHP69" s="14"/>
      <c r="AHQ69" s="14"/>
      <c r="AHR69" s="14"/>
      <c r="AHS69" s="14"/>
      <c r="AHT69" s="14"/>
      <c r="AHU69" s="14"/>
      <c r="AHV69" s="14"/>
      <c r="AHW69" s="14"/>
      <c r="AHX69" s="14"/>
      <c r="AHY69" s="14"/>
      <c r="AHZ69" s="14"/>
      <c r="AIA69" s="14"/>
      <c r="AIB69" s="14"/>
      <c r="AIC69" s="14"/>
      <c r="AID69" s="14"/>
      <c r="AIE69" s="14"/>
      <c r="AIF69" s="14"/>
      <c r="AIG69" s="14"/>
      <c r="AIH69" s="14"/>
      <c r="AII69" s="14"/>
      <c r="AIJ69" s="14"/>
      <c r="AIK69" s="14"/>
      <c r="AIL69" s="14"/>
      <c r="AIM69" s="14"/>
      <c r="AIN69" s="14"/>
      <c r="AIO69" s="14"/>
      <c r="AIP69" s="14"/>
      <c r="AIQ69" s="14"/>
      <c r="AIR69" s="14"/>
      <c r="AIS69" s="14"/>
      <c r="AIT69" s="14"/>
      <c r="AIU69" s="14"/>
      <c r="AIV69" s="14"/>
      <c r="AIW69" s="14"/>
      <c r="AIX69" s="14"/>
      <c r="AIY69" s="14"/>
      <c r="AIZ69" s="14"/>
      <c r="AJA69" s="14"/>
      <c r="AJB69" s="14"/>
      <c r="AJC69" s="14"/>
      <c r="AJD69" s="14"/>
      <c r="AJE69" s="14"/>
      <c r="AJF69" s="14"/>
      <c r="AJG69" s="14"/>
      <c r="AJH69" s="14"/>
      <c r="AJI69" s="14"/>
      <c r="AJJ69" s="14"/>
      <c r="AJK69" s="14"/>
      <c r="AJL69" s="14"/>
      <c r="AJM69" s="14"/>
      <c r="AJN69" s="14"/>
      <c r="AJO69" s="14"/>
      <c r="AJP69" s="14"/>
      <c r="AJQ69" s="14"/>
      <c r="AJR69" s="14"/>
      <c r="AJS69" s="14"/>
      <c r="AJT69" s="14"/>
      <c r="AJU69" s="14"/>
      <c r="AJV69" s="14"/>
      <c r="AJW69" s="14"/>
      <c r="AJX69" s="14"/>
      <c r="AJY69" s="14"/>
      <c r="AJZ69" s="14"/>
      <c r="AKA69" s="14"/>
      <c r="AKB69" s="14"/>
      <c r="AKC69" s="14"/>
      <c r="AKD69" s="14"/>
      <c r="AKE69" s="14"/>
      <c r="AKF69" s="14"/>
      <c r="AKG69" s="14"/>
      <c r="AKH69" s="14"/>
      <c r="AKI69" s="14"/>
      <c r="AKJ69" s="14"/>
      <c r="AKK69" s="14"/>
      <c r="AKL69" s="14"/>
      <c r="AKM69" s="14"/>
      <c r="AKN69" s="14"/>
      <c r="AKO69" s="14"/>
      <c r="AKP69" s="14"/>
      <c r="AKQ69" s="14"/>
      <c r="AKR69" s="14"/>
      <c r="AKS69" s="14"/>
      <c r="AKT69" s="14"/>
      <c r="AKU69" s="14"/>
      <c r="AKV69" s="14"/>
      <c r="AKW69" s="14"/>
      <c r="AKX69" s="14"/>
      <c r="AKY69" s="14"/>
      <c r="AKZ69" s="14"/>
      <c r="ALA69" s="14"/>
      <c r="ALB69" s="14"/>
      <c r="ALC69" s="14"/>
      <c r="ALD69" s="14"/>
      <c r="ALE69" s="14"/>
      <c r="ALF69" s="14"/>
      <c r="ALG69" s="14"/>
      <c r="ALH69" s="14"/>
      <c r="ALI69" s="14"/>
      <c r="ALJ69" s="14"/>
      <c r="ALK69" s="14"/>
      <c r="ALL69" s="14"/>
      <c r="ALM69" s="14"/>
      <c r="ALN69" s="14"/>
      <c r="ALO69" s="14"/>
      <c r="ALP69" s="14"/>
      <c r="ALQ69" s="14"/>
      <c r="ALR69" s="14"/>
      <c r="ALS69" s="14"/>
      <c r="ALT69" s="14"/>
      <c r="ALU69" s="14"/>
      <c r="ALV69" s="14"/>
      <c r="ALW69" s="14"/>
      <c r="ALX69" s="14"/>
      <c r="ALY69" s="14"/>
      <c r="ALZ69" s="14"/>
      <c r="AMA69" s="14"/>
      <c r="AMB69" s="14"/>
      <c r="AMC69" s="14"/>
      <c r="AMD69" s="14"/>
      <c r="AME69" s="14"/>
      <c r="AMF69" s="14"/>
      <c r="AMG69" s="14"/>
      <c r="AMH69" s="14"/>
      <c r="AMI69" s="14"/>
    </row>
    <row r="70" spans="1:1024" ht="12.75" customHeight="1" x14ac:dyDescent="0.25">
      <c r="A70" s="36"/>
      <c r="B70" s="37" t="s">
        <v>68</v>
      </c>
      <c r="C70" s="38"/>
      <c r="D70" s="84" t="s">
        <v>67</v>
      </c>
      <c r="E70" s="84"/>
      <c r="F70" s="84"/>
      <c r="G70" s="84"/>
      <c r="H70" s="116"/>
      <c r="I70" s="117"/>
      <c r="J70" s="126"/>
      <c r="K70" s="126"/>
      <c r="L70" s="39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  <c r="IR70" s="14"/>
      <c r="IS70" s="14"/>
      <c r="IT70" s="14"/>
      <c r="IU70" s="14"/>
      <c r="IV70" s="14"/>
      <c r="IW70" s="14"/>
      <c r="IX70" s="14"/>
      <c r="IY70" s="14"/>
      <c r="IZ70" s="14"/>
      <c r="JA70" s="14"/>
      <c r="JB70" s="14"/>
      <c r="JC70" s="14"/>
      <c r="JD70" s="14"/>
      <c r="JE70" s="14"/>
      <c r="JF70" s="14"/>
      <c r="JG70" s="14"/>
      <c r="JH70" s="14"/>
      <c r="JI70" s="14"/>
      <c r="JJ70" s="14"/>
      <c r="JK70" s="14"/>
      <c r="JL70" s="14"/>
      <c r="JM70" s="14"/>
      <c r="JN70" s="14"/>
      <c r="JO70" s="14"/>
      <c r="JP70" s="14"/>
      <c r="JQ70" s="14"/>
      <c r="JR70" s="14"/>
      <c r="JS70" s="14"/>
      <c r="JT70" s="14"/>
      <c r="JU70" s="14"/>
      <c r="JV70" s="14"/>
      <c r="JW70" s="14"/>
      <c r="JX70" s="14"/>
      <c r="JY70" s="14"/>
      <c r="JZ70" s="14"/>
      <c r="KA70" s="14"/>
      <c r="KB70" s="14"/>
      <c r="KC70" s="14"/>
      <c r="KD70" s="14"/>
      <c r="KE70" s="14"/>
      <c r="KF70" s="14"/>
      <c r="KG70" s="14"/>
      <c r="KH70" s="14"/>
      <c r="KI70" s="14"/>
      <c r="KJ70" s="14"/>
      <c r="KK70" s="14"/>
      <c r="KL70" s="14"/>
      <c r="KM70" s="14"/>
      <c r="KN70" s="14"/>
      <c r="KO70" s="14"/>
      <c r="KP70" s="14"/>
      <c r="KQ70" s="14"/>
      <c r="KR70" s="14"/>
      <c r="KS70" s="14"/>
      <c r="KT70" s="14"/>
      <c r="KU70" s="14"/>
      <c r="KV70" s="14"/>
      <c r="KW70" s="14"/>
      <c r="KX70" s="14"/>
      <c r="KY70" s="14"/>
      <c r="KZ70" s="14"/>
      <c r="LA70" s="14"/>
      <c r="LB70" s="14"/>
      <c r="LC70" s="14"/>
      <c r="LD70" s="14"/>
      <c r="LE70" s="14"/>
      <c r="LF70" s="14"/>
      <c r="LG70" s="14"/>
      <c r="LH70" s="14"/>
      <c r="LI70" s="14"/>
      <c r="LJ70" s="14"/>
      <c r="LK70" s="14"/>
      <c r="LL70" s="14"/>
      <c r="LM70" s="14"/>
      <c r="LN70" s="14"/>
      <c r="LO70" s="14"/>
      <c r="LP70" s="14"/>
      <c r="LQ70" s="14"/>
      <c r="LR70" s="14"/>
      <c r="LS70" s="14"/>
      <c r="LT70" s="14"/>
      <c r="LU70" s="14"/>
      <c r="LV70" s="14"/>
      <c r="LW70" s="14"/>
      <c r="LX70" s="14"/>
      <c r="LY70" s="14"/>
      <c r="LZ70" s="14"/>
      <c r="MA70" s="14"/>
      <c r="MB70" s="14"/>
      <c r="MC70" s="14"/>
      <c r="MD70" s="14"/>
      <c r="ME70" s="14"/>
      <c r="MF70" s="14"/>
      <c r="MG70" s="14"/>
      <c r="MH70" s="14"/>
      <c r="MI70" s="14"/>
      <c r="MJ70" s="14"/>
      <c r="MK70" s="14"/>
      <c r="ML70" s="14"/>
      <c r="MM70" s="14"/>
      <c r="MN70" s="14"/>
      <c r="MO70" s="14"/>
      <c r="MP70" s="14"/>
      <c r="MQ70" s="14"/>
      <c r="MR70" s="14"/>
      <c r="MS70" s="14"/>
      <c r="MT70" s="14"/>
      <c r="MU70" s="14"/>
      <c r="MV70" s="14"/>
      <c r="MW70" s="14"/>
      <c r="MX70" s="14"/>
      <c r="MY70" s="14"/>
      <c r="MZ70" s="14"/>
      <c r="NA70" s="14"/>
      <c r="NB70" s="14"/>
      <c r="NC70" s="14"/>
      <c r="ND70" s="14"/>
      <c r="NE70" s="14"/>
      <c r="NF70" s="14"/>
      <c r="NG70" s="14"/>
      <c r="NH70" s="14"/>
      <c r="NI70" s="14"/>
      <c r="NJ70" s="14"/>
      <c r="NK70" s="14"/>
      <c r="NL70" s="14"/>
      <c r="NM70" s="14"/>
      <c r="NN70" s="14"/>
      <c r="NO70" s="14"/>
      <c r="NP70" s="14"/>
      <c r="NQ70" s="14"/>
      <c r="NR70" s="14"/>
      <c r="NS70" s="14"/>
      <c r="NT70" s="14"/>
      <c r="NU70" s="14"/>
      <c r="NV70" s="14"/>
      <c r="NW70" s="14"/>
      <c r="NX70" s="14"/>
      <c r="NY70" s="14"/>
      <c r="NZ70" s="14"/>
      <c r="OA70" s="14"/>
      <c r="OB70" s="14"/>
      <c r="OC70" s="14"/>
      <c r="OD70" s="14"/>
      <c r="OE70" s="14"/>
      <c r="OF70" s="14"/>
      <c r="OG70" s="14"/>
      <c r="OH70" s="14"/>
      <c r="OI70" s="14"/>
      <c r="OJ70" s="14"/>
      <c r="OK70" s="14"/>
      <c r="OL70" s="14"/>
      <c r="OM70" s="14"/>
      <c r="ON70" s="14"/>
      <c r="OO70" s="14"/>
      <c r="OP70" s="14"/>
      <c r="OQ70" s="14"/>
      <c r="OR70" s="14"/>
      <c r="OS70" s="14"/>
      <c r="OT70" s="14"/>
      <c r="OU70" s="14"/>
      <c r="OV70" s="14"/>
      <c r="OW70" s="14"/>
      <c r="OX70" s="14"/>
      <c r="OY70" s="14"/>
      <c r="OZ70" s="14"/>
      <c r="PA70" s="14"/>
      <c r="PB70" s="14"/>
      <c r="PC70" s="14"/>
      <c r="PD70" s="14"/>
      <c r="PE70" s="14"/>
      <c r="PF70" s="14"/>
      <c r="PG70" s="14"/>
      <c r="PH70" s="14"/>
      <c r="PI70" s="14"/>
      <c r="PJ70" s="14"/>
      <c r="PK70" s="14"/>
      <c r="PL70" s="14"/>
      <c r="PM70" s="14"/>
      <c r="PN70" s="14"/>
      <c r="PO70" s="14"/>
      <c r="PP70" s="14"/>
      <c r="PQ70" s="14"/>
      <c r="PR70" s="14"/>
      <c r="PS70" s="14"/>
      <c r="PT70" s="14"/>
      <c r="PU70" s="14"/>
      <c r="PV70" s="14"/>
      <c r="PW70" s="14"/>
      <c r="PX70" s="14"/>
      <c r="PY70" s="14"/>
      <c r="PZ70" s="14"/>
      <c r="QA70" s="14"/>
      <c r="QB70" s="14"/>
      <c r="QC70" s="14"/>
      <c r="QD70" s="14"/>
      <c r="QE70" s="14"/>
      <c r="QF70" s="14"/>
      <c r="QG70" s="14"/>
      <c r="QH70" s="14"/>
      <c r="QI70" s="14"/>
      <c r="QJ70" s="14"/>
      <c r="QK70" s="14"/>
      <c r="QL70" s="14"/>
      <c r="QM70" s="14"/>
      <c r="QN70" s="14"/>
      <c r="QO70" s="14"/>
      <c r="QP70" s="14"/>
      <c r="QQ70" s="14"/>
      <c r="QR70" s="14"/>
      <c r="QS70" s="14"/>
      <c r="QT70" s="14"/>
      <c r="QU70" s="14"/>
      <c r="QV70" s="14"/>
      <c r="QW70" s="14"/>
      <c r="QX70" s="14"/>
      <c r="QY70" s="14"/>
      <c r="QZ70" s="14"/>
      <c r="RA70" s="14"/>
      <c r="RB70" s="14"/>
      <c r="RC70" s="14"/>
      <c r="RD70" s="14"/>
      <c r="RE70" s="14"/>
      <c r="RF70" s="14"/>
      <c r="RG70" s="14"/>
      <c r="RH70" s="14"/>
      <c r="RI70" s="14"/>
      <c r="RJ70" s="14"/>
      <c r="RK70" s="14"/>
      <c r="RL70" s="14"/>
      <c r="RM70" s="14"/>
      <c r="RN70" s="14"/>
      <c r="RO70" s="14"/>
      <c r="RP70" s="14"/>
      <c r="RQ70" s="14"/>
      <c r="RR70" s="14"/>
      <c r="RS70" s="14"/>
      <c r="RT70" s="14"/>
      <c r="RU70" s="14"/>
      <c r="RV70" s="14"/>
      <c r="RW70" s="14"/>
      <c r="RX70" s="14"/>
      <c r="RY70" s="14"/>
      <c r="RZ70" s="14"/>
      <c r="SA70" s="14"/>
      <c r="SB70" s="14"/>
      <c r="SC70" s="14"/>
      <c r="SD70" s="14"/>
      <c r="SE70" s="14"/>
      <c r="SF70" s="14"/>
      <c r="SG70" s="14"/>
      <c r="SH70" s="14"/>
      <c r="SI70" s="14"/>
      <c r="SJ70" s="14"/>
      <c r="SK70" s="14"/>
      <c r="SL70" s="14"/>
      <c r="SM70" s="14"/>
      <c r="SN70" s="14"/>
      <c r="SO70" s="14"/>
      <c r="SP70" s="14"/>
      <c r="SQ70" s="14"/>
      <c r="SR70" s="14"/>
      <c r="SS70" s="14"/>
      <c r="ST70" s="14"/>
      <c r="SU70" s="14"/>
      <c r="SV70" s="14"/>
      <c r="SW70" s="14"/>
      <c r="SX70" s="14"/>
      <c r="SY70" s="14"/>
      <c r="SZ70" s="14"/>
      <c r="TA70" s="14"/>
      <c r="TB70" s="14"/>
      <c r="TC70" s="14"/>
      <c r="TD70" s="14"/>
      <c r="TE70" s="14"/>
      <c r="TF70" s="14"/>
      <c r="TG70" s="14"/>
      <c r="TH70" s="14"/>
      <c r="TI70" s="14"/>
      <c r="TJ70" s="14"/>
      <c r="TK70" s="14"/>
      <c r="TL70" s="14"/>
      <c r="TM70" s="14"/>
      <c r="TN70" s="14"/>
      <c r="TO70" s="14"/>
      <c r="TP70" s="14"/>
      <c r="TQ70" s="14"/>
      <c r="TR70" s="14"/>
      <c r="TS70" s="14"/>
      <c r="TT70" s="14"/>
      <c r="TU70" s="14"/>
      <c r="TV70" s="14"/>
      <c r="TW70" s="14"/>
      <c r="TX70" s="14"/>
      <c r="TY70" s="14"/>
      <c r="TZ70" s="14"/>
      <c r="UA70" s="14"/>
      <c r="UB70" s="14"/>
      <c r="UC70" s="14"/>
      <c r="UD70" s="14"/>
      <c r="UE70" s="14"/>
      <c r="UF70" s="14"/>
      <c r="UG70" s="14"/>
      <c r="UH70" s="14"/>
      <c r="UI70" s="14"/>
      <c r="UJ70" s="14"/>
      <c r="UK70" s="14"/>
      <c r="UL70" s="14"/>
      <c r="UM70" s="14"/>
      <c r="UN70" s="14"/>
      <c r="UO70" s="14"/>
      <c r="UP70" s="14"/>
      <c r="UQ70" s="14"/>
      <c r="UR70" s="14"/>
      <c r="US70" s="14"/>
      <c r="UT70" s="14"/>
      <c r="UU70" s="14"/>
      <c r="UV70" s="14"/>
      <c r="UW70" s="14"/>
      <c r="UX70" s="14"/>
      <c r="UY70" s="14"/>
      <c r="UZ70" s="14"/>
      <c r="VA70" s="14"/>
      <c r="VB70" s="14"/>
      <c r="VC70" s="14"/>
      <c r="VD70" s="14"/>
      <c r="VE70" s="14"/>
      <c r="VF70" s="14"/>
      <c r="VG70" s="14"/>
      <c r="VH70" s="14"/>
      <c r="VI70" s="14"/>
      <c r="VJ70" s="14"/>
      <c r="VK70" s="14"/>
      <c r="VL70" s="14"/>
      <c r="VM70" s="14"/>
      <c r="VN70" s="14"/>
      <c r="VO70" s="14"/>
      <c r="VP70" s="14"/>
      <c r="VQ70" s="14"/>
      <c r="VR70" s="14"/>
      <c r="VS70" s="14"/>
      <c r="VT70" s="14"/>
      <c r="VU70" s="14"/>
      <c r="VV70" s="14"/>
      <c r="VW70" s="14"/>
      <c r="VX70" s="14"/>
      <c r="VY70" s="14"/>
      <c r="VZ70" s="14"/>
      <c r="WA70" s="14"/>
      <c r="WB70" s="14"/>
      <c r="WC70" s="14"/>
      <c r="WD70" s="14"/>
      <c r="WE70" s="14"/>
      <c r="WF70" s="14"/>
      <c r="WG70" s="14"/>
      <c r="WH70" s="14"/>
      <c r="WI70" s="14"/>
      <c r="WJ70" s="14"/>
      <c r="WK70" s="14"/>
      <c r="WL70" s="14"/>
      <c r="WM70" s="14"/>
      <c r="WN70" s="14"/>
      <c r="WO70" s="14"/>
      <c r="WP70" s="14"/>
      <c r="WQ70" s="14"/>
      <c r="WR70" s="14"/>
      <c r="WS70" s="14"/>
      <c r="WT70" s="14"/>
      <c r="WU70" s="14"/>
      <c r="WV70" s="14"/>
      <c r="WW70" s="14"/>
      <c r="WX70" s="14"/>
      <c r="WY70" s="14"/>
      <c r="WZ70" s="14"/>
      <c r="XA70" s="14"/>
      <c r="XB70" s="14"/>
      <c r="XC70" s="14"/>
      <c r="XD70" s="14"/>
      <c r="XE70" s="14"/>
      <c r="XF70" s="14"/>
      <c r="XG70" s="14"/>
      <c r="XH70" s="14"/>
      <c r="XI70" s="14"/>
      <c r="XJ70" s="14"/>
      <c r="XK70" s="14"/>
      <c r="XL70" s="14"/>
      <c r="XM70" s="14"/>
      <c r="XN70" s="14"/>
      <c r="XO70" s="14"/>
      <c r="XP70" s="14"/>
      <c r="XQ70" s="14"/>
      <c r="XR70" s="14"/>
      <c r="XS70" s="14"/>
      <c r="XT70" s="14"/>
      <c r="XU70" s="14"/>
      <c r="XV70" s="14"/>
      <c r="XW70" s="14"/>
      <c r="XX70" s="14"/>
      <c r="XY70" s="14"/>
      <c r="XZ70" s="14"/>
      <c r="YA70" s="14"/>
      <c r="YB70" s="14"/>
      <c r="YC70" s="14"/>
      <c r="YD70" s="14"/>
      <c r="YE70" s="14"/>
      <c r="YF70" s="14"/>
      <c r="YG70" s="14"/>
      <c r="YH70" s="14"/>
      <c r="YI70" s="14"/>
      <c r="YJ70" s="14"/>
      <c r="YK70" s="14"/>
      <c r="YL70" s="14"/>
      <c r="YM70" s="14"/>
      <c r="YN70" s="14"/>
      <c r="YO70" s="14"/>
      <c r="YP70" s="14"/>
      <c r="YQ70" s="14"/>
      <c r="YR70" s="14"/>
      <c r="YS70" s="14"/>
      <c r="YT70" s="14"/>
      <c r="YU70" s="14"/>
      <c r="YV70" s="14"/>
      <c r="YW70" s="14"/>
      <c r="YX70" s="14"/>
      <c r="YY70" s="14"/>
      <c r="YZ70" s="14"/>
      <c r="ZA70" s="14"/>
      <c r="ZB70" s="14"/>
      <c r="ZC70" s="14"/>
      <c r="ZD70" s="14"/>
      <c r="ZE70" s="14"/>
      <c r="ZF70" s="14"/>
      <c r="ZG70" s="14"/>
      <c r="ZH70" s="14"/>
      <c r="ZI70" s="14"/>
      <c r="ZJ70" s="14"/>
      <c r="ZK70" s="14"/>
      <c r="ZL70" s="14"/>
      <c r="ZM70" s="14"/>
      <c r="ZN70" s="14"/>
      <c r="ZO70" s="14"/>
      <c r="ZP70" s="14"/>
      <c r="ZQ70" s="14"/>
      <c r="ZR70" s="14"/>
      <c r="ZS70" s="14"/>
      <c r="ZT70" s="14"/>
      <c r="ZU70" s="14"/>
      <c r="ZV70" s="14"/>
      <c r="ZW70" s="14"/>
      <c r="ZX70" s="14"/>
      <c r="ZY70" s="14"/>
      <c r="ZZ70" s="14"/>
      <c r="AAA70" s="14"/>
      <c r="AAB70" s="14"/>
      <c r="AAC70" s="14"/>
      <c r="AAD70" s="14"/>
      <c r="AAE70" s="14"/>
      <c r="AAF70" s="14"/>
      <c r="AAG70" s="14"/>
      <c r="AAH70" s="14"/>
      <c r="AAI70" s="14"/>
      <c r="AAJ70" s="14"/>
      <c r="AAK70" s="14"/>
      <c r="AAL70" s="14"/>
      <c r="AAM70" s="14"/>
      <c r="AAN70" s="14"/>
      <c r="AAO70" s="14"/>
      <c r="AAP70" s="14"/>
      <c r="AAQ70" s="14"/>
      <c r="AAR70" s="14"/>
      <c r="AAS70" s="14"/>
      <c r="AAT70" s="14"/>
      <c r="AAU70" s="14"/>
      <c r="AAV70" s="14"/>
      <c r="AAW70" s="14"/>
      <c r="AAX70" s="14"/>
      <c r="AAY70" s="14"/>
      <c r="AAZ70" s="14"/>
      <c r="ABA70" s="14"/>
      <c r="ABB70" s="14"/>
      <c r="ABC70" s="14"/>
      <c r="ABD70" s="14"/>
      <c r="ABE70" s="14"/>
      <c r="ABF70" s="14"/>
      <c r="ABG70" s="14"/>
      <c r="ABH70" s="14"/>
      <c r="ABI70" s="14"/>
      <c r="ABJ70" s="14"/>
      <c r="ABK70" s="14"/>
      <c r="ABL70" s="14"/>
      <c r="ABM70" s="14"/>
      <c r="ABN70" s="14"/>
      <c r="ABO70" s="14"/>
      <c r="ABP70" s="14"/>
      <c r="ABQ70" s="14"/>
      <c r="ABR70" s="14"/>
      <c r="ABS70" s="14"/>
      <c r="ABT70" s="14"/>
      <c r="ABU70" s="14"/>
      <c r="ABV70" s="14"/>
      <c r="ABW70" s="14"/>
      <c r="ABX70" s="14"/>
      <c r="ABY70" s="14"/>
      <c r="ABZ70" s="14"/>
      <c r="ACA70" s="14"/>
      <c r="ACB70" s="14"/>
      <c r="ACC70" s="14"/>
      <c r="ACD70" s="14"/>
      <c r="ACE70" s="14"/>
      <c r="ACF70" s="14"/>
      <c r="ACG70" s="14"/>
      <c r="ACH70" s="14"/>
      <c r="ACI70" s="14"/>
      <c r="ACJ70" s="14"/>
      <c r="ACK70" s="14"/>
      <c r="ACL70" s="14"/>
      <c r="ACM70" s="14"/>
      <c r="ACN70" s="14"/>
      <c r="ACO70" s="14"/>
      <c r="ACP70" s="14"/>
      <c r="ACQ70" s="14"/>
      <c r="ACR70" s="14"/>
      <c r="ACS70" s="14"/>
      <c r="ACT70" s="14"/>
      <c r="ACU70" s="14"/>
      <c r="ACV70" s="14"/>
      <c r="ACW70" s="14"/>
      <c r="ACX70" s="14"/>
      <c r="ACY70" s="14"/>
      <c r="ACZ70" s="14"/>
      <c r="ADA70" s="14"/>
      <c r="ADB70" s="14"/>
      <c r="ADC70" s="14"/>
      <c r="ADD70" s="14"/>
      <c r="ADE70" s="14"/>
      <c r="ADF70" s="14"/>
      <c r="ADG70" s="14"/>
      <c r="ADH70" s="14"/>
      <c r="ADI70" s="14"/>
      <c r="ADJ70" s="14"/>
      <c r="ADK70" s="14"/>
      <c r="ADL70" s="14"/>
      <c r="ADM70" s="14"/>
      <c r="ADN70" s="14"/>
      <c r="ADO70" s="14"/>
      <c r="ADP70" s="14"/>
      <c r="ADQ70" s="14"/>
      <c r="ADR70" s="14"/>
      <c r="ADS70" s="14"/>
      <c r="ADT70" s="14"/>
      <c r="ADU70" s="14"/>
      <c r="ADV70" s="14"/>
      <c r="ADW70" s="14"/>
      <c r="ADX70" s="14"/>
      <c r="ADY70" s="14"/>
      <c r="ADZ70" s="14"/>
      <c r="AEA70" s="14"/>
      <c r="AEB70" s="14"/>
      <c r="AEC70" s="14"/>
      <c r="AED70" s="14"/>
      <c r="AEE70" s="14"/>
      <c r="AEF70" s="14"/>
      <c r="AEG70" s="14"/>
      <c r="AEH70" s="14"/>
      <c r="AEI70" s="14"/>
      <c r="AEJ70" s="14"/>
      <c r="AEK70" s="14"/>
      <c r="AEL70" s="14"/>
      <c r="AEM70" s="14"/>
      <c r="AEN70" s="14"/>
      <c r="AEO70" s="14"/>
      <c r="AEP70" s="14"/>
      <c r="AEQ70" s="14"/>
      <c r="AER70" s="14"/>
      <c r="AES70" s="14"/>
      <c r="AET70" s="14"/>
      <c r="AEU70" s="14"/>
      <c r="AEV70" s="14"/>
      <c r="AEW70" s="14"/>
      <c r="AEX70" s="14"/>
      <c r="AEY70" s="14"/>
      <c r="AEZ70" s="14"/>
      <c r="AFA70" s="14"/>
      <c r="AFB70" s="14"/>
      <c r="AFC70" s="14"/>
      <c r="AFD70" s="14"/>
      <c r="AFE70" s="14"/>
      <c r="AFF70" s="14"/>
      <c r="AFG70" s="14"/>
      <c r="AFH70" s="14"/>
      <c r="AFI70" s="14"/>
      <c r="AFJ70" s="14"/>
      <c r="AFK70" s="14"/>
      <c r="AFL70" s="14"/>
      <c r="AFM70" s="14"/>
      <c r="AFN70" s="14"/>
      <c r="AFO70" s="14"/>
      <c r="AFP70" s="14"/>
      <c r="AFQ70" s="14"/>
      <c r="AFR70" s="14"/>
      <c r="AFS70" s="14"/>
      <c r="AFT70" s="14"/>
      <c r="AFU70" s="14"/>
      <c r="AFV70" s="14"/>
      <c r="AFW70" s="14"/>
      <c r="AFX70" s="14"/>
      <c r="AFY70" s="14"/>
      <c r="AFZ70" s="14"/>
      <c r="AGA70" s="14"/>
      <c r="AGB70" s="14"/>
      <c r="AGC70" s="14"/>
      <c r="AGD70" s="14"/>
      <c r="AGE70" s="14"/>
      <c r="AGF70" s="14"/>
      <c r="AGG70" s="14"/>
      <c r="AGH70" s="14"/>
      <c r="AGI70" s="14"/>
      <c r="AGJ70" s="14"/>
      <c r="AGK70" s="14"/>
      <c r="AGL70" s="14"/>
      <c r="AGM70" s="14"/>
      <c r="AGN70" s="14"/>
      <c r="AGO70" s="14"/>
      <c r="AGP70" s="14"/>
      <c r="AGQ70" s="14"/>
      <c r="AGR70" s="14"/>
      <c r="AGS70" s="14"/>
      <c r="AGT70" s="14"/>
      <c r="AGU70" s="14"/>
      <c r="AGV70" s="14"/>
      <c r="AGW70" s="14"/>
      <c r="AGX70" s="14"/>
      <c r="AGY70" s="14"/>
      <c r="AGZ70" s="14"/>
      <c r="AHA70" s="14"/>
      <c r="AHB70" s="14"/>
      <c r="AHC70" s="14"/>
      <c r="AHD70" s="14"/>
      <c r="AHE70" s="14"/>
      <c r="AHF70" s="14"/>
      <c r="AHG70" s="14"/>
      <c r="AHH70" s="14"/>
      <c r="AHI70" s="14"/>
      <c r="AHJ70" s="14"/>
      <c r="AHK70" s="14"/>
      <c r="AHL70" s="14"/>
      <c r="AHM70" s="14"/>
      <c r="AHN70" s="14"/>
      <c r="AHO70" s="14"/>
      <c r="AHP70" s="14"/>
      <c r="AHQ70" s="14"/>
      <c r="AHR70" s="14"/>
      <c r="AHS70" s="14"/>
      <c r="AHT70" s="14"/>
      <c r="AHU70" s="14"/>
      <c r="AHV70" s="14"/>
      <c r="AHW70" s="14"/>
      <c r="AHX70" s="14"/>
      <c r="AHY70" s="14"/>
      <c r="AHZ70" s="14"/>
      <c r="AIA70" s="14"/>
      <c r="AIB70" s="14"/>
      <c r="AIC70" s="14"/>
      <c r="AID70" s="14"/>
      <c r="AIE70" s="14"/>
      <c r="AIF70" s="14"/>
      <c r="AIG70" s="14"/>
      <c r="AIH70" s="14"/>
      <c r="AII70" s="14"/>
      <c r="AIJ70" s="14"/>
      <c r="AIK70" s="14"/>
      <c r="AIL70" s="14"/>
      <c r="AIM70" s="14"/>
      <c r="AIN70" s="14"/>
      <c r="AIO70" s="14"/>
      <c r="AIP70" s="14"/>
      <c r="AIQ70" s="14"/>
      <c r="AIR70" s="14"/>
      <c r="AIS70" s="14"/>
      <c r="AIT70" s="14"/>
      <c r="AIU70" s="14"/>
      <c r="AIV70" s="14"/>
      <c r="AIW70" s="14"/>
      <c r="AIX70" s="14"/>
      <c r="AIY70" s="14"/>
      <c r="AIZ70" s="14"/>
      <c r="AJA70" s="14"/>
      <c r="AJB70" s="14"/>
      <c r="AJC70" s="14"/>
      <c r="AJD70" s="14"/>
      <c r="AJE70" s="14"/>
      <c r="AJF70" s="14"/>
      <c r="AJG70" s="14"/>
      <c r="AJH70" s="14"/>
      <c r="AJI70" s="14"/>
      <c r="AJJ70" s="14"/>
      <c r="AJK70" s="14"/>
      <c r="AJL70" s="14"/>
      <c r="AJM70" s="14"/>
      <c r="AJN70" s="14"/>
      <c r="AJO70" s="14"/>
      <c r="AJP70" s="14"/>
      <c r="AJQ70" s="14"/>
      <c r="AJR70" s="14"/>
      <c r="AJS70" s="14"/>
      <c r="AJT70" s="14"/>
      <c r="AJU70" s="14"/>
      <c r="AJV70" s="14"/>
      <c r="AJW70" s="14"/>
      <c r="AJX70" s="14"/>
      <c r="AJY70" s="14"/>
      <c r="AJZ70" s="14"/>
      <c r="AKA70" s="14"/>
      <c r="AKB70" s="14"/>
      <c r="AKC70" s="14"/>
      <c r="AKD70" s="14"/>
      <c r="AKE70" s="14"/>
      <c r="AKF70" s="14"/>
      <c r="AKG70" s="14"/>
      <c r="AKH70" s="14"/>
      <c r="AKI70" s="14"/>
      <c r="AKJ70" s="14"/>
      <c r="AKK70" s="14"/>
      <c r="AKL70" s="14"/>
      <c r="AKM70" s="14"/>
      <c r="AKN70" s="14"/>
      <c r="AKO70" s="14"/>
      <c r="AKP70" s="14"/>
      <c r="AKQ70" s="14"/>
      <c r="AKR70" s="14"/>
      <c r="AKS70" s="14"/>
      <c r="AKT70" s="14"/>
      <c r="AKU70" s="14"/>
      <c r="AKV70" s="14"/>
      <c r="AKW70" s="14"/>
      <c r="AKX70" s="14"/>
      <c r="AKY70" s="14"/>
      <c r="AKZ70" s="14"/>
      <c r="ALA70" s="14"/>
      <c r="ALB70" s="14"/>
      <c r="ALC70" s="14"/>
      <c r="ALD70" s="14"/>
      <c r="ALE70" s="14"/>
      <c r="ALF70" s="14"/>
      <c r="ALG70" s="14"/>
      <c r="ALH70" s="14"/>
      <c r="ALI70" s="14"/>
      <c r="ALJ70" s="14"/>
      <c r="ALK70" s="14"/>
      <c r="ALL70" s="14"/>
      <c r="ALM70" s="14"/>
      <c r="ALN70" s="14"/>
      <c r="ALO70" s="14"/>
      <c r="ALP70" s="14"/>
      <c r="ALQ70" s="14"/>
      <c r="ALR70" s="14"/>
      <c r="ALS70" s="14"/>
      <c r="ALT70" s="14"/>
      <c r="ALU70" s="14"/>
      <c r="ALV70" s="14"/>
      <c r="ALW70" s="14"/>
      <c r="ALX70" s="14"/>
      <c r="ALY70" s="14"/>
      <c r="ALZ70" s="14"/>
      <c r="AMA70" s="14"/>
      <c r="AMB70" s="14"/>
      <c r="AMC70" s="14"/>
      <c r="AMD70" s="14"/>
      <c r="AME70" s="14"/>
      <c r="AMF70" s="14"/>
      <c r="AMG70" s="14"/>
      <c r="AMH70" s="14"/>
      <c r="AMI70" s="14"/>
    </row>
  </sheetData>
  <mergeCells count="59">
    <mergeCell ref="E64:L64"/>
    <mergeCell ref="E65:L65"/>
    <mergeCell ref="L54:L55"/>
    <mergeCell ref="E58:L58"/>
    <mergeCell ref="E59:L59"/>
    <mergeCell ref="E60:L60"/>
    <mergeCell ref="E62:L62"/>
    <mergeCell ref="E63:L63"/>
    <mergeCell ref="A50:E50"/>
    <mergeCell ref="F50:I50"/>
    <mergeCell ref="E56:L56"/>
    <mergeCell ref="E57:L57"/>
    <mergeCell ref="A43:L43"/>
    <mergeCell ref="A48:L48"/>
    <mergeCell ref="C62:D62"/>
    <mergeCell ref="F13:L13"/>
    <mergeCell ref="A14:A16"/>
    <mergeCell ref="B14:B16"/>
    <mergeCell ref="C14:C16"/>
    <mergeCell ref="D14:D16"/>
    <mergeCell ref="E14:E16"/>
    <mergeCell ref="F14:H14"/>
    <mergeCell ref="I14:K14"/>
    <mergeCell ref="L14:L16"/>
    <mergeCell ref="F15:F16"/>
    <mergeCell ref="G15:H15"/>
    <mergeCell ref="I15:I16"/>
    <mergeCell ref="J15:K15"/>
    <mergeCell ref="C63:D63"/>
    <mergeCell ref="C64:D64"/>
    <mergeCell ref="C65:D65"/>
    <mergeCell ref="C56:D56"/>
    <mergeCell ref="C57:D57"/>
    <mergeCell ref="C58:D58"/>
    <mergeCell ref="D70:G70"/>
    <mergeCell ref="C66:D66"/>
    <mergeCell ref="D68:G68"/>
    <mergeCell ref="D69:G69"/>
    <mergeCell ref="E66:L66"/>
    <mergeCell ref="J1:L1"/>
    <mergeCell ref="J2:L2"/>
    <mergeCell ref="B5:J5"/>
    <mergeCell ref="B6:J6"/>
    <mergeCell ref="A8:L8"/>
    <mergeCell ref="A9:E13"/>
    <mergeCell ref="F9:L9"/>
    <mergeCell ref="F10:L10"/>
    <mergeCell ref="F11:L11"/>
    <mergeCell ref="F12:L12"/>
    <mergeCell ref="A18:L18"/>
    <mergeCell ref="C61:D61"/>
    <mergeCell ref="C60:D60"/>
    <mergeCell ref="F54:I55"/>
    <mergeCell ref="J54:J55"/>
    <mergeCell ref="K54:K55"/>
    <mergeCell ref="C59:D59"/>
    <mergeCell ref="A54:E55"/>
    <mergeCell ref="E61:L61"/>
    <mergeCell ref="A19:L19"/>
  </mergeCells>
  <phoneticPr fontId="15" type="noConversion"/>
  <pageMargins left="0.196527777777778" right="0.196527777777778" top="0.39374999999999999" bottom="0.39374999999999999" header="0.511811023622047" footer="0.511811023622047"/>
  <pageSetup paperSize="9" scale="63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40A93-F302-4F7A-A9FD-6851F6B3218E}">
  <dimension ref="A1:K12"/>
  <sheetViews>
    <sheetView workbookViewId="0">
      <selection activeCell="K6" sqref="K6"/>
    </sheetView>
  </sheetViews>
  <sheetFormatPr defaultRowHeight="12.75" x14ac:dyDescent="0.2"/>
  <cols>
    <col min="1" max="1" width="10.5703125" customWidth="1"/>
    <col min="2" max="2" width="12.140625" customWidth="1"/>
    <col min="3" max="3" width="11.140625" customWidth="1"/>
  </cols>
  <sheetData>
    <row r="1" spans="1:11" x14ac:dyDescent="0.2">
      <c r="A1" s="43" t="s">
        <v>52</v>
      </c>
      <c r="B1" s="44" t="s">
        <v>63</v>
      </c>
      <c r="C1" s="44" t="s">
        <v>64</v>
      </c>
      <c r="D1" s="45" t="s">
        <v>65</v>
      </c>
      <c r="H1" s="43" t="s">
        <v>52</v>
      </c>
      <c r="I1" s="44" t="s">
        <v>63</v>
      </c>
      <c r="J1" s="44" t="s">
        <v>64</v>
      </c>
      <c r="K1" s="45" t="s">
        <v>65</v>
      </c>
    </row>
    <row r="2" spans="1:11" x14ac:dyDescent="0.2">
      <c r="A2" s="46" t="s">
        <v>53</v>
      </c>
      <c r="B2" s="42">
        <f>2*1.2*0.2</f>
        <v>0.48</v>
      </c>
      <c r="C2" s="42">
        <f>4*0.4*0.057</f>
        <v>9.1200000000000003E-2</v>
      </c>
      <c r="D2" s="47">
        <f>B2+C2</f>
        <v>0.57120000000000004</v>
      </c>
      <c r="H2" s="46"/>
      <c r="I2" s="42"/>
      <c r="J2" s="42"/>
      <c r="K2" s="47"/>
    </row>
    <row r="3" spans="1:11" x14ac:dyDescent="0.2">
      <c r="A3" s="46" t="s">
        <v>54</v>
      </c>
      <c r="B3" s="42">
        <f>2*0.6*0.2</f>
        <v>0.24</v>
      </c>
      <c r="C3" s="42">
        <f>2*0.4*0.057</f>
        <v>4.5600000000000002E-2</v>
      </c>
      <c r="D3" s="47">
        <f>B3+C3*5</f>
        <v>0.46800000000000003</v>
      </c>
      <c r="H3" s="46"/>
      <c r="I3" s="42"/>
      <c r="J3" s="42"/>
      <c r="K3" s="47"/>
    </row>
    <row r="4" spans="1:11" x14ac:dyDescent="0.2">
      <c r="A4" s="46" t="s">
        <v>55</v>
      </c>
      <c r="B4" s="42">
        <f>2*1.5*0.2</f>
        <v>0.6</v>
      </c>
      <c r="C4" s="42">
        <f>5*0.4*0.057</f>
        <v>0.114</v>
      </c>
      <c r="D4" s="47">
        <f>B4+C4*5</f>
        <v>1.17</v>
      </c>
      <c r="H4" s="46"/>
      <c r="I4" s="42"/>
      <c r="J4" s="42"/>
      <c r="K4" s="47"/>
    </row>
    <row r="5" spans="1:11" x14ac:dyDescent="0.2">
      <c r="A5" s="46" t="s">
        <v>56</v>
      </c>
      <c r="B5" s="42">
        <f>2*2.4*0.2</f>
        <v>0.96</v>
      </c>
      <c r="C5" s="42">
        <f>8*0.4*0.057</f>
        <v>0.18240000000000001</v>
      </c>
      <c r="D5" s="47">
        <f>B5+C5*7</f>
        <v>2.2368000000000001</v>
      </c>
      <c r="H5" s="46" t="s">
        <v>56</v>
      </c>
      <c r="I5" s="42">
        <f>2*2.4*0.2</f>
        <v>0.96</v>
      </c>
      <c r="J5" s="42">
        <f>8*0.4*0.057</f>
        <v>0.18240000000000001</v>
      </c>
      <c r="K5" s="47">
        <f>I5+J5*11</f>
        <v>2.9664000000000001</v>
      </c>
    </row>
    <row r="6" spans="1:11" x14ac:dyDescent="0.2">
      <c r="A6" s="46" t="s">
        <v>57</v>
      </c>
      <c r="B6" s="42">
        <f>2*2.4*0.2</f>
        <v>0.96</v>
      </c>
      <c r="C6" s="42">
        <f>8*0.4*0.057</f>
        <v>0.18240000000000001</v>
      </c>
      <c r="D6" s="47">
        <f t="shared" ref="D6" si="0">B6+C6</f>
        <v>1.1424000000000001</v>
      </c>
      <c r="H6" s="46"/>
      <c r="I6" s="42"/>
      <c r="J6" s="42"/>
      <c r="K6" s="47"/>
    </row>
    <row r="7" spans="1:11" x14ac:dyDescent="0.2">
      <c r="A7" s="46" t="s">
        <v>58</v>
      </c>
      <c r="B7" s="42">
        <f>2*3*0.2</f>
        <v>1.2</v>
      </c>
      <c r="C7" s="42">
        <f>10*0.4*0.057</f>
        <v>0.22800000000000001</v>
      </c>
      <c r="D7" s="47">
        <f>B7+C7*3</f>
        <v>1.8839999999999999</v>
      </c>
      <c r="H7" s="46"/>
      <c r="I7" s="42"/>
      <c r="J7" s="42"/>
      <c r="K7" s="47"/>
    </row>
    <row r="8" spans="1:11" x14ac:dyDescent="0.2">
      <c r="A8" s="46" t="s">
        <v>59</v>
      </c>
      <c r="B8" s="42">
        <f>4.2*0.2</f>
        <v>0.84</v>
      </c>
      <c r="C8" s="42">
        <f>2.8*0.057</f>
        <v>0.15959999999999999</v>
      </c>
      <c r="D8" s="47">
        <f>B8+C8*5</f>
        <v>1.6379999999999999</v>
      </c>
      <c r="H8" s="46"/>
      <c r="I8" s="42"/>
      <c r="J8" s="42"/>
      <c r="K8" s="47"/>
    </row>
    <row r="9" spans="1:11" x14ac:dyDescent="0.2">
      <c r="A9" s="46" t="s">
        <v>60</v>
      </c>
      <c r="B9" s="42">
        <f>2*3.9*0.2</f>
        <v>1.56</v>
      </c>
      <c r="C9" s="42">
        <f>13*0.4*0.057</f>
        <v>0.2964</v>
      </c>
      <c r="D9" s="47">
        <f>B9+C9*3</f>
        <v>2.4491999999999998</v>
      </c>
      <c r="H9" s="46"/>
      <c r="I9" s="42"/>
      <c r="J9" s="42"/>
      <c r="K9" s="47"/>
    </row>
    <row r="10" spans="1:11" x14ac:dyDescent="0.2">
      <c r="A10" s="46" t="s">
        <v>61</v>
      </c>
      <c r="B10" s="42">
        <f>2*2.7*0.2</f>
        <v>1.08</v>
      </c>
      <c r="C10" s="42">
        <f>9*0.4*0.057</f>
        <v>0.20519999999999999</v>
      </c>
      <c r="D10" s="47">
        <f>B10+C10</f>
        <v>1.2851999999999999</v>
      </c>
      <c r="H10" s="46"/>
      <c r="I10" s="42"/>
      <c r="J10" s="42"/>
      <c r="K10" s="47"/>
    </row>
    <row r="11" spans="1:11" ht="13.5" thickBot="1" x14ac:dyDescent="0.25">
      <c r="A11" s="48" t="s">
        <v>62</v>
      </c>
      <c r="B11" s="49">
        <f>2*3.3*0.2</f>
        <v>1.32</v>
      </c>
      <c r="C11" s="49">
        <f>11*0.4*0.057</f>
        <v>0.25080000000000002</v>
      </c>
      <c r="D11" s="50">
        <f>B11+C11*2</f>
        <v>1.8216000000000001</v>
      </c>
      <c r="H11" s="48"/>
      <c r="I11" s="49"/>
      <c r="J11" s="49"/>
      <c r="K11" s="50"/>
    </row>
    <row r="12" spans="1:11" ht="13.5" thickBot="1" x14ac:dyDescent="0.25">
      <c r="D12" s="51">
        <f>SUM(D2:D11)</f>
        <v>14.666399999999999</v>
      </c>
      <c r="K12" s="51">
        <f>SUM(K2:K11)</f>
        <v>2.9664000000000001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23</vt:i4>
      </vt:variant>
    </vt:vector>
  </HeadingPairs>
  <TitlesOfParts>
    <vt:vector size="25" baseType="lpstr">
      <vt:lpstr>ТЗ</vt:lpstr>
      <vt:lpstr>Лист1</vt:lpstr>
      <vt:lpstr>ТЗ!Print_Area_0_0</vt:lpstr>
      <vt:lpstr>ТЗ!Print_Area_0_0_0</vt:lpstr>
      <vt:lpstr>ТЗ!Print_Area_0_0_0_0</vt:lpstr>
      <vt:lpstr>ТЗ!Print_Titles</vt:lpstr>
      <vt:lpstr>ТЗ!Print_Titles_0</vt:lpstr>
      <vt:lpstr>ТЗ!Print_Titles_0_0</vt:lpstr>
      <vt:lpstr>ТЗ!Print_Titles_0_0_0</vt:lpstr>
      <vt:lpstr>ТЗ!Print_Titles_0_0_0_0</vt:lpstr>
      <vt:lpstr>ТЗ!Print_Titles_0_0_0_0_0</vt:lpstr>
      <vt:lpstr>ТЗ!Print_Titles_0_0_0_0_0_0</vt:lpstr>
      <vt:lpstr>ТЗ!Print_Titles_0_0_0_0_0_0_0</vt:lpstr>
      <vt:lpstr>ТЗ!Print_Titles_0_0_0_0_0_0_0_0</vt:lpstr>
      <vt:lpstr>ТЗ!Print_Titles_0_0_0_0_0_0_0_0_0</vt:lpstr>
      <vt:lpstr>ТЗ!Print_Titles_0_0_0_0_0_0_0_0_0_0</vt:lpstr>
      <vt:lpstr>ТЗ!Print_Titles_0_0_0_0_0_0_0_0_0_0_0</vt:lpstr>
      <vt:lpstr>ТЗ!Print_Titles_0_0_0_0_0_0_0_0_0_0_0_0</vt:lpstr>
      <vt:lpstr>ТЗ!Print_Titles_0_0_0_0_0_0_0_0_0_0_0_0_0</vt:lpstr>
      <vt:lpstr>ТЗ!Print_Titles_0_0_0_0_0_0_0_0_0_0_0_0_0_0</vt:lpstr>
      <vt:lpstr>ТЗ!Print_Titles_0_0_0_0_0_0_0_0_0_0_0_0_0_0_0</vt:lpstr>
      <vt:lpstr>ТЗ!Print_Titles_0_0_0_0_0_0_0_0_0_0_0_0_0_0_0_0</vt:lpstr>
      <vt:lpstr>ТЗ!Print_Titles_0_0_0_0_0_0_0_0_0_0_0_0_0_0_0_0_0</vt:lpstr>
      <vt:lpstr>ТЗ!Заголовки_для_печати</vt:lpstr>
      <vt:lpstr>ТЗ!Область_печати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Перевалова Вера Александровна</dc:creator>
  <dc:description/>
  <cp:lastModifiedBy>Кашин Арсений Евгеньевич</cp:lastModifiedBy>
  <cp:revision>47</cp:revision>
  <cp:lastPrinted>2021-12-06T07:31:01Z</cp:lastPrinted>
  <dcterms:created xsi:type="dcterms:W3CDTF">2002-02-11T05:58:42Z</dcterms:created>
  <dcterms:modified xsi:type="dcterms:W3CDTF">2023-09-11T12:56:36Z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