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hinAE\Downloads\ЖК Кино\НЭС\"/>
    </mc:Choice>
  </mc:AlternateContent>
  <xr:revisionPtr revIDLastSave="0" documentId="13_ncr:1_{6F249ACB-CD79-4027-8A16-22A7840F8927}" xr6:coauthVersionLast="47" xr6:coauthVersionMax="47" xr10:uidLastSave="{00000000-0000-0000-0000-000000000000}"/>
  <bookViews>
    <workbookView xWindow="360" yWindow="1110" windowWidth="27285" windowHeight="13080" tabRatio="500" xr2:uid="{00000000-000D-0000-FFFF-FFFF00000000}"/>
  </bookViews>
  <sheets>
    <sheet name="ТЗ" sheetId="1" r:id="rId1"/>
    <sheet name="Лист1" sheetId="2" state="hidden" r:id="rId2"/>
  </sheets>
  <definedNames>
    <definedName name="_xlnm._FilterDatabase" localSheetId="0" hidden="1">ТЗ!$A$17:$AMJ$117</definedName>
    <definedName name="Constr" localSheetId="0">ТЗ!#REF!</definedName>
    <definedName name="FOT" localSheetId="0">ТЗ!#REF!</definedName>
    <definedName name="Ind" localSheetId="0">ТЗ!#REF!</definedName>
    <definedName name="Obj" localSheetId="0">ТЗ!#REF!</definedName>
    <definedName name="Obosn" localSheetId="0">ТЗ!#REF!</definedName>
    <definedName name="Print_Area_0_0" localSheetId="0">ТЗ!$A$4:$L$111</definedName>
    <definedName name="Print_Area_0_0_0" localSheetId="0">ТЗ!$A$4:$L$116</definedName>
    <definedName name="Print_Area_0_0_0_0" localSheetId="0">ТЗ!$A$4:$L$100</definedName>
    <definedName name="Print_Titles" localSheetId="0">ТЗ!$17:$17</definedName>
    <definedName name="Print_Titles_0" localSheetId="0">ТЗ!$17:$17</definedName>
    <definedName name="Print_Titles_0_0" localSheetId="0">ТЗ!$17:$17</definedName>
    <definedName name="Print_Titles_0_0_0" localSheetId="0">ТЗ!$17:$17</definedName>
    <definedName name="Print_Titles_0_0_0_0" localSheetId="0">ТЗ!$17:$17</definedName>
    <definedName name="Print_Titles_0_0_0_0_0" localSheetId="0">ТЗ!$17:$17</definedName>
    <definedName name="Print_Titles_0_0_0_0_0_0" localSheetId="0">ТЗ!$17:$17</definedName>
    <definedName name="Print_Titles_0_0_0_0_0_0_0" localSheetId="0">ТЗ!$17:$17</definedName>
    <definedName name="Print_Titles_0_0_0_0_0_0_0_0" localSheetId="0">ТЗ!$17:$17</definedName>
    <definedName name="Print_Titles_0_0_0_0_0_0_0_0_0" localSheetId="0">ТЗ!$17:$17</definedName>
    <definedName name="Print_Titles_0_0_0_0_0_0_0_0_0_0" localSheetId="0">ТЗ!$17:$17</definedName>
    <definedName name="Print_Titles_0_0_0_0_0_0_0_0_0_0_0" localSheetId="0">ТЗ!$17:$17</definedName>
    <definedName name="Print_Titles_0_0_0_0_0_0_0_0_0_0_0_0" localSheetId="0">ТЗ!$17:$17</definedName>
    <definedName name="Print_Titles_0_0_0_0_0_0_0_0_0_0_0_0_0" localSheetId="0">ТЗ!$17:$17</definedName>
    <definedName name="Print_Titles_0_0_0_0_0_0_0_0_0_0_0_0_0_0" localSheetId="0">ТЗ!$17:$17</definedName>
    <definedName name="Print_Titles_0_0_0_0_0_0_0_0_0_0_0_0_0_0_0" localSheetId="0">ТЗ!$17:$17</definedName>
    <definedName name="Print_Titles_0_0_0_0_0_0_0_0_0_0_0_0_0_0_0_0" localSheetId="0">ТЗ!$17:$17</definedName>
    <definedName name="Print_Titles_0_0_0_0_0_0_0_0_0_0_0_0_0_0_0_0_0" localSheetId="0">ТЗ!$17:$17</definedName>
    <definedName name="SmPr" localSheetId="0">ТЗ!#REF!</definedName>
    <definedName name="_xlnm.Print_Titles" localSheetId="0">ТЗ!$17:$17</definedName>
    <definedName name="_xlnm.Print_Area" localSheetId="0">ТЗ!$A$1:$L$115</definedName>
  </definedNames>
  <calcPr calcId="191029" fullPrecision="0"/>
</workbook>
</file>

<file path=xl/calcChain.xml><?xml version="1.0" encoding="utf-8"?>
<calcChain xmlns="http://schemas.openxmlformats.org/spreadsheetml/2006/main">
  <c r="K104" i="1" l="1"/>
  <c r="K103" i="1"/>
  <c r="J104" i="1"/>
  <c r="J103" i="1"/>
  <c r="F104" i="1"/>
  <c r="F103" i="1"/>
  <c r="E49" i="1"/>
  <c r="J101" i="1"/>
  <c r="J105" i="1" s="1"/>
  <c r="K101" i="1"/>
  <c r="K105" i="1" s="1"/>
  <c r="K100" i="1"/>
  <c r="J100" i="1"/>
  <c r="I100" i="1" s="1"/>
  <c r="F100" i="1"/>
  <c r="J98" i="1"/>
  <c r="I98" i="1" s="1"/>
  <c r="F98" i="1"/>
  <c r="J97" i="1"/>
  <c r="I97" i="1" s="1"/>
  <c r="F97" i="1"/>
  <c r="J96" i="1"/>
  <c r="I96" i="1" s="1"/>
  <c r="F96" i="1"/>
  <c r="J95" i="1"/>
  <c r="I95" i="1" s="1"/>
  <c r="F95" i="1"/>
  <c r="J93" i="1"/>
  <c r="F93" i="1"/>
  <c r="J92" i="1"/>
  <c r="I92" i="1" s="1"/>
  <c r="F92" i="1"/>
  <c r="J91" i="1"/>
  <c r="I91" i="1" s="1"/>
  <c r="F91" i="1"/>
  <c r="J90" i="1"/>
  <c r="F90" i="1"/>
  <c r="J89" i="1"/>
  <c r="F89" i="1"/>
  <c r="J88" i="1"/>
  <c r="I88" i="1" s="1"/>
  <c r="F88" i="1"/>
  <c r="J87" i="1"/>
  <c r="F87" i="1"/>
  <c r="J86" i="1"/>
  <c r="F86" i="1"/>
  <c r="J85" i="1"/>
  <c r="F85" i="1"/>
  <c r="J84" i="1"/>
  <c r="F84" i="1"/>
  <c r="J83" i="1"/>
  <c r="F83" i="1"/>
  <c r="J82" i="1"/>
  <c r="F82" i="1"/>
  <c r="J81" i="1"/>
  <c r="I81" i="1" s="1"/>
  <c r="F81" i="1"/>
  <c r="J80" i="1"/>
  <c r="I80" i="1" s="1"/>
  <c r="F80" i="1"/>
  <c r="J79" i="1"/>
  <c r="I79" i="1" s="1"/>
  <c r="F79" i="1"/>
  <c r="J78" i="1"/>
  <c r="I78" i="1" s="1"/>
  <c r="F78" i="1"/>
  <c r="J77" i="1"/>
  <c r="F77" i="1"/>
  <c r="J76" i="1"/>
  <c r="I76" i="1" s="1"/>
  <c r="F76" i="1"/>
  <c r="J75" i="1"/>
  <c r="I75" i="1" s="1"/>
  <c r="F75" i="1"/>
  <c r="J74" i="1"/>
  <c r="F74" i="1"/>
  <c r="K71" i="1"/>
  <c r="J71" i="1"/>
  <c r="I71" i="1" s="1"/>
  <c r="F71" i="1"/>
  <c r="K69" i="1"/>
  <c r="I69" i="1"/>
  <c r="F69" i="1"/>
  <c r="K68" i="1"/>
  <c r="F68" i="1"/>
  <c r="K67" i="1"/>
  <c r="F67" i="1"/>
  <c r="K66" i="1"/>
  <c r="I66" i="1"/>
  <c r="F66" i="1"/>
  <c r="K65" i="1"/>
  <c r="I65" i="1"/>
  <c r="F65" i="1"/>
  <c r="K64" i="1"/>
  <c r="F64" i="1"/>
  <c r="K63" i="1"/>
  <c r="F63" i="1"/>
  <c r="K62" i="1"/>
  <c r="I62" i="1"/>
  <c r="F62" i="1"/>
  <c r="K61" i="1"/>
  <c r="F61" i="1"/>
  <c r="K60" i="1"/>
  <c r="F60" i="1"/>
  <c r="K59" i="1"/>
  <c r="F59" i="1"/>
  <c r="K58" i="1"/>
  <c r="I58" i="1"/>
  <c r="F58" i="1"/>
  <c r="K57" i="1"/>
  <c r="I57" i="1"/>
  <c r="F57" i="1"/>
  <c r="K56" i="1"/>
  <c r="F56" i="1"/>
  <c r="K55" i="1"/>
  <c r="I55" i="1"/>
  <c r="F55" i="1"/>
  <c r="K54" i="1"/>
  <c r="I54" i="1"/>
  <c r="F54" i="1"/>
  <c r="K53" i="1"/>
  <c r="I53" i="1"/>
  <c r="F53" i="1"/>
  <c r="K52" i="1"/>
  <c r="I52" i="1"/>
  <c r="F52" i="1"/>
  <c r="K51" i="1"/>
  <c r="F51" i="1"/>
  <c r="K50" i="1"/>
  <c r="I50" i="1"/>
  <c r="F50" i="1"/>
  <c r="F49" i="1"/>
  <c r="K47" i="1"/>
  <c r="I47" i="1"/>
  <c r="F47" i="1"/>
  <c r="J46" i="1"/>
  <c r="I46" i="1" s="1"/>
  <c r="F46" i="1"/>
  <c r="K45" i="1"/>
  <c r="I45" i="1"/>
  <c r="F45" i="1"/>
  <c r="J44" i="1"/>
  <c r="I44" i="1" s="1"/>
  <c r="F44" i="1"/>
  <c r="F43" i="1"/>
  <c r="J42" i="1"/>
  <c r="F42" i="1"/>
  <c r="K41" i="1"/>
  <c r="I41" i="1"/>
  <c r="F41" i="1"/>
  <c r="J40" i="1"/>
  <c r="I40" i="1" s="1"/>
  <c r="F40" i="1"/>
  <c r="K39" i="1"/>
  <c r="I39" i="1"/>
  <c r="F39" i="1"/>
  <c r="F38" i="1"/>
  <c r="K37" i="1"/>
  <c r="I37" i="1"/>
  <c r="F37" i="1"/>
  <c r="J36" i="1"/>
  <c r="I36" i="1" s="1"/>
  <c r="F36" i="1"/>
  <c r="F35" i="1"/>
  <c r="J34" i="1"/>
  <c r="I34" i="1" s="1"/>
  <c r="F34" i="1"/>
  <c r="F29" i="1"/>
  <c r="F27" i="1"/>
  <c r="F26" i="1"/>
  <c r="F25" i="1"/>
  <c r="F24" i="1"/>
  <c r="F23" i="1"/>
  <c r="F22" i="1"/>
  <c r="F21" i="1"/>
  <c r="J29" i="1"/>
  <c r="F20" i="1"/>
  <c r="I103" i="1" l="1"/>
  <c r="I104" i="1"/>
  <c r="F105" i="1"/>
  <c r="F101" i="1"/>
  <c r="I29" i="1"/>
  <c r="I83" i="1"/>
  <c r="I60" i="1"/>
  <c r="I68" i="1"/>
  <c r="I86" i="1"/>
  <c r="I63" i="1"/>
  <c r="I89" i="1"/>
  <c r="I84" i="1"/>
  <c r="I61" i="1"/>
  <c r="I87" i="1"/>
  <c r="I56" i="1"/>
  <c r="I64" i="1"/>
  <c r="I74" i="1"/>
  <c r="I82" i="1"/>
  <c r="I90" i="1"/>
  <c r="I42" i="1"/>
  <c r="I51" i="1"/>
  <c r="I59" i="1"/>
  <c r="I67" i="1"/>
  <c r="I77" i="1"/>
  <c r="I85" i="1"/>
  <c r="I93" i="1"/>
  <c r="E38" i="1" l="1"/>
  <c r="E32" i="1"/>
  <c r="J38" i="1" l="1"/>
  <c r="I38" i="1" s="1"/>
  <c r="E24" i="1"/>
  <c r="E21" i="1"/>
  <c r="E22" i="1"/>
  <c r="E20" i="1"/>
  <c r="J20" i="1" l="1"/>
  <c r="I20" i="1" s="1"/>
  <c r="J22" i="1"/>
  <c r="I22" i="1" s="1"/>
  <c r="J21" i="1"/>
  <c r="I21" i="1" s="1"/>
  <c r="J24" i="1"/>
  <c r="I24" i="1" l="1"/>
  <c r="J49" i="1"/>
  <c r="E26" i="1"/>
  <c r="E27" i="1" l="1"/>
  <c r="J26" i="1"/>
  <c r="I26" i="1" s="1"/>
  <c r="I49" i="1"/>
  <c r="E43" i="1"/>
  <c r="K43" i="1" l="1"/>
  <c r="I43" i="1"/>
  <c r="J27" i="1"/>
  <c r="I27" i="1" s="1"/>
  <c r="E35" i="1"/>
  <c r="E25" i="1" l="1"/>
  <c r="K25" i="1" l="1"/>
  <c r="I25" i="1"/>
  <c r="E23" i="1"/>
  <c r="K23" i="1" l="1"/>
  <c r="J5" i="2"/>
  <c r="I5" i="2"/>
  <c r="K5" i="2" s="1"/>
  <c r="C11" i="2"/>
  <c r="C10" i="2"/>
  <c r="C9" i="2"/>
  <c r="C8" i="2"/>
  <c r="C7" i="2"/>
  <c r="C6" i="2"/>
  <c r="C5" i="2"/>
  <c r="C4" i="2"/>
  <c r="C3" i="2"/>
  <c r="C2" i="2"/>
  <c r="B11" i="2"/>
  <c r="B10" i="2"/>
  <c r="B9" i="2"/>
  <c r="B8" i="2"/>
  <c r="B7" i="2"/>
  <c r="B6" i="2"/>
  <c r="B5" i="2"/>
  <c r="D5" i="2" s="1"/>
  <c r="B4" i="2"/>
  <c r="B3" i="2"/>
  <c r="B2" i="2"/>
  <c r="I23" i="1" l="1"/>
  <c r="D11" i="2"/>
  <c r="D10" i="2"/>
  <c r="D6" i="2"/>
  <c r="D9" i="2"/>
  <c r="D2" i="2"/>
  <c r="D3" i="2"/>
  <c r="D8" i="2"/>
  <c r="D7" i="2"/>
  <c r="D4" i="2"/>
  <c r="K12" i="2"/>
  <c r="D12" i="2" l="1"/>
</calcChain>
</file>

<file path=xl/sharedStrings.xml><?xml version="1.0" encoding="utf-8"?>
<sst xmlns="http://schemas.openxmlformats.org/spreadsheetml/2006/main" count="346" uniqueCount="231">
  <si>
    <t xml:space="preserve">Приложение №2 </t>
  </si>
  <si>
    <t>Данные о компанииТип, марка оборудования. Обозначение документа, опросного листа</t>
  </si>
  <si>
    <t>Наименование компании</t>
  </si>
  <si>
    <t>ИНН</t>
  </si>
  <si>
    <t>Адрес</t>
  </si>
  <si>
    <t>ФИО директора</t>
  </si>
  <si>
    <t>ФИО контактного лица телефон, e-mail</t>
  </si>
  <si>
    <t>№ пп</t>
  </si>
  <si>
    <t xml:space="preserve">Наименование работ </t>
  </si>
  <si>
    <t>норма расхода</t>
  </si>
  <si>
    <t>ед. изм.</t>
  </si>
  <si>
    <t>Объём работ</t>
  </si>
  <si>
    <t>Цена за ед. изм., руб</t>
  </si>
  <si>
    <t>Стоимость,руб.</t>
  </si>
  <si>
    <t>Примечание</t>
  </si>
  <si>
    <t>всего</t>
  </si>
  <si>
    <t>в том числе</t>
  </si>
  <si>
    <t>Работа</t>
  </si>
  <si>
    <t>Материалы</t>
  </si>
  <si>
    <t>м3</t>
  </si>
  <si>
    <t>2</t>
  </si>
  <si>
    <t>Расходный материал</t>
  </si>
  <si>
    <t>Расходный и крепежный материал. При закрытии акта выполненных работ по форме КС-2 требуется расшифровка фактических затрат с подтверждением стоимости.</t>
  </si>
  <si>
    <t>Материал не указанный в спецификации, но необходимый для качественного выполнения работ и СМР неучтенные в ведомости объемов работ (ВОР). При закрытии акта выполненных работ по форме КС-2 требуется расшифровка фактических затрат с подтверждением стоимости.</t>
  </si>
  <si>
    <t>%</t>
  </si>
  <si>
    <t>Срок выполнения работ</t>
  </si>
  <si>
    <t>мес</t>
  </si>
  <si>
    <t>НДС</t>
  </si>
  <si>
    <t>с ндс/без НДС</t>
  </si>
  <si>
    <t>При возникновении дополнительных работ предоставляется скидка</t>
  </si>
  <si>
    <t>Допуски СРО к указанным работам</t>
  </si>
  <si>
    <t>есть/нет</t>
  </si>
  <si>
    <t>Гарантийные обязательства</t>
  </si>
  <si>
    <t xml:space="preserve">Страхование ответственности </t>
  </si>
  <si>
    <t>Гарантийный срок начала работ с момента получения уведомления о привлечении к выполнению работ/полученая аванса</t>
  </si>
  <si>
    <t>дней</t>
  </si>
  <si>
    <t>Готовность приступить к работам по гарантийному письму</t>
  </si>
  <si>
    <t>да/нет</t>
  </si>
  <si>
    <t>Банковская гарантия</t>
  </si>
  <si>
    <t>Комментарии</t>
  </si>
  <si>
    <t>Согласовано:</t>
  </si>
  <si>
    <t>(Местный грунт)</t>
  </si>
  <si>
    <t>Устройство песчанной подушки</t>
  </si>
  <si>
    <t>Песок</t>
  </si>
  <si>
    <t>(Материал подрядчика)</t>
  </si>
  <si>
    <t>Разработка грунта траншеи в отвал</t>
  </si>
  <si>
    <t>шт</t>
  </si>
  <si>
    <t>м</t>
  </si>
  <si>
    <t>Обратная засыпка траншеи песком с послойным уплотнением</t>
  </si>
  <si>
    <t>Стремянки</t>
  </si>
  <si>
    <t>С1-02</t>
  </si>
  <si>
    <t>С1-00</t>
  </si>
  <si>
    <t>С1-03</t>
  </si>
  <si>
    <t>С1-04</t>
  </si>
  <si>
    <t>С1-06</t>
  </si>
  <si>
    <t>С1-08</t>
  </si>
  <si>
    <t>С1-05</t>
  </si>
  <si>
    <t>С1-11</t>
  </si>
  <si>
    <t>С1-07</t>
  </si>
  <si>
    <t>С1-09</t>
  </si>
  <si>
    <t>Уголок 50х5</t>
  </si>
  <si>
    <t>Пруток ф18</t>
  </si>
  <si>
    <t>Итого</t>
  </si>
  <si>
    <t>Доработка грунта в отвал вручную после механизированной разработки</t>
  </si>
  <si>
    <t>Рябич М.М./_____________/</t>
  </si>
  <si>
    <t xml:space="preserve">Составил: Инженер ПТО (генеральный подрядчик)  </t>
  </si>
  <si>
    <t>Обратная засыпка траншеи грунтом (мелкопросеянная земля)</t>
  </si>
  <si>
    <t>Вывоз грунта</t>
  </si>
  <si>
    <t>Монтаж кирпича глиняного красного полнотелого</t>
  </si>
  <si>
    <t xml:space="preserve">                                           на выполнение строительно-монтажных работ по устройству внутриплощадочных сетей электроснабжения, электросвещения (ЭС)</t>
  </si>
  <si>
    <t xml:space="preserve">                                                            Ведомость объёмов работ. Расчет договорной цены</t>
  </si>
  <si>
    <t>м.п.</t>
  </si>
  <si>
    <t xml:space="preserve">В стоимость работ входит: фонд оплаты труда, накладные расходы, сметная прибыль, механизмы, расходные материалы (в т.ч. вязальная проволока для обвязки, опалубка, кабельные сжимы и т.п.); 
- Распределительные кабели 0,4 кВ прокладываются по стенам на скобах, на высоте 2,3-2,5 м от
уровня пола.
- Подрядчик предоставляет лабораторное заключение на уплотнение грунта;
- Замена проектных материалов на аналоги должна быть предварительно согласована с Заказчиком;
- В стоимость работ входит подготовка исполнительной документации - 4 экз, отчет о лабораторных испытаниях - 3 экз;
- Составлен ВОР по монтажу внутриплощадочных сетей 0,4 кВ согласно приложенной рабочей документации (без уличного освещения). 
- Количество кабельной продукции указано согласно кабельного журнала
- Подключение кабелей в ТП и ВРУ жилых домов осуществляется силами подрядчика     </t>
  </si>
  <si>
    <t>компл.</t>
  </si>
  <si>
    <t>1</t>
  </si>
  <si>
    <t>9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</si>
  <si>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</si>
  <si>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</si>
  <si>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</si>
  <si>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</si>
  <si>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</si>
  <si>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</si>
  <si>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</si>
  <si>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</si>
  <si>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</si>
  <si>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</si>
  <si>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</si>
  <si>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</si>
  <si>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</si>
  <si>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</si>
  <si>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</si>
  <si>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</si>
  <si>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</si>
  <si>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</si>
  <si>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Раздел 1. Земляные работы</t>
  </si>
  <si>
    <t>3.1</t>
  </si>
  <si>
    <t>4.1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</si>
  <si>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</si>
  <si>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</si>
  <si>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</si>
  <si>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</si>
  <si>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</si>
  <si>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</si>
  <si>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</si>
  <si>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</si>
  <si>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</si>
  <si>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Авансирование на материалы и оборудование</t>
  </si>
  <si>
    <t>60 месяцев</t>
  </si>
  <si>
    <t>Монтаж кабеля АПвПу2г-6 силовой с изоляцией из сшитого полиэтилена сеч. -1х500/50</t>
  </si>
  <si>
    <t xml:space="preserve">Монтаж соединительной муфты для наружной й установки </t>
  </si>
  <si>
    <t>Монтаж концевой муфты для внутренней установки</t>
  </si>
  <si>
    <t>Внутриплощадочные сети электроснабжения</t>
  </si>
  <si>
    <t xml:space="preserve">Кирпич глиняный красный полнотелый М100 </t>
  </si>
  <si>
    <t>Монтаж трубы жесткой двустенной гофорированной d160мм, отрезками по 6м</t>
  </si>
  <si>
    <t>Монтаж муфты для двустенных труб d160мм</t>
  </si>
  <si>
    <t>Муфта для двустенных труб d160мм, 15160, ДКС или аналог</t>
  </si>
  <si>
    <t>Труба жесткая двустенная гофорированная d160мм, отрезками по 6м, 160916-8K57, ДКС или аналог</t>
  </si>
  <si>
    <t>Кабель АПвПу2г-6 силовой с изоляцией из сшитого полиэтилена, бронированный стальными лента_x0002_ми, с алюминиевыми жилами, сечением -1х500/50 ОАО "Электрокабель "Кольчугинский завод" или аналог</t>
  </si>
  <si>
    <t>Соединительная муфта для наружной й установки с болтовыми наконечниками для 1-жильного кабеля с изоляцией из сшитого полиэтилена 10кВ, сечением 500-630 мм2 1ПСТ-10-500/630(Б), 67019, КВТ или аналог</t>
  </si>
  <si>
    <t>Концевая муфта для внутренней установки с болтовыми наконечниками для 1-жильного кабеля с изоляцией из сшитого полиэтилена 10кВ, сечением 500-630 мм2  1ПКВТ-10-500/630(Б), 67014, КВТ или аналог</t>
  </si>
  <si>
    <t>Монтаж трубы хризотилцементной d160мм L=3,95м</t>
  </si>
  <si>
    <t>Труба хризотилцементная d160мм L=3,95м, БНТ 160 ГОСТ 31416-2009</t>
  </si>
  <si>
    <t>Монтаж лотка перфорированного, сталь оцинкованная по методу Сендзимира</t>
  </si>
  <si>
    <t>Лоток перфорированный, сталь оцинкованная по методу Сендзимира, 100x200x3000, 35343</t>
  </si>
  <si>
    <t>Лоток перфорированный, сталь оцинкованная по методу Сендзимира, 100x300x3000,  35344</t>
  </si>
  <si>
    <t>Крышка лотка прямая, сталь оцинкованная по методу Сендзимира осн. 200мм, L=3000, 35524</t>
  </si>
  <si>
    <t>Крышка лотка прямая, сталь оцинкованная по методу Сендзимира осн. 300мм, L=3000,  35525</t>
  </si>
  <si>
    <t>Угол горизонтальный 90 гр., сталь оцинк. по методу Сендзимира CPO90, 100x200, 36043</t>
  </si>
  <si>
    <t>Крышка угла гориз. 90°, сталь оцинк. по методу Сендзимира CPO90 осн.200мм, 38004</t>
  </si>
  <si>
    <t>П-образный профиль PSL, L300 мм, толщ. 1.5мм, сталь оцинк. по методу Сендзимира PSL, BPL2903</t>
  </si>
  <si>
    <t>Скоба TM для лотка с основ. 200 мм, сталь оцинк. по методу Сендзимира TM L=200, BMM1020</t>
  </si>
  <si>
    <t>Скоба TM для лотка с основ. 300 мм, сталь оцинк. по методу Сендзимира  TM L=300, BMM1030</t>
  </si>
  <si>
    <t>П-образный профиль PSL, L400 мм, толщ. 1.5мм, сталь оцинк. по методу Сендзимира PSL, BPL2904</t>
  </si>
  <si>
    <t>Пластина соединительная, сталь оцинкованная по методу Сендзимира  GTO 100, 37305</t>
  </si>
  <si>
    <t>Пластина для электрического контакта, медь  PTCE, 37501</t>
  </si>
  <si>
    <t>Винт с квадратным подголовником M6x10, гальванически оцинкованная сталь М6х10, CM010610</t>
  </si>
  <si>
    <t>Гайка с насечкой, препятствующей откручиванию, гальванически оцинкованная сталь М6, CM100600</t>
  </si>
  <si>
    <t>Винт для обеспечения электрического контакта крышек, гальванически оцинкованная сталь М5х8, CM030508</t>
  </si>
  <si>
    <t>Шпилька резьбовая M8x1000, гальванически оцинкованная сталь , CM200801</t>
  </si>
  <si>
    <t>Гайка шестигранная M8, гальванически оцинкованная сталь  , CM110800</t>
  </si>
  <si>
    <t>Шайба кузовная M8, гальванически оцинкованная сталь, CM120800</t>
  </si>
  <si>
    <t>Стальной забивной анкер M8, CM400830</t>
  </si>
  <si>
    <t>Стандартный анкер с болтом M8, CM430850</t>
  </si>
  <si>
    <t>Проверка наличия цепи между заземлителями и заземленными элементами</t>
  </si>
  <si>
    <t>100 тчк.</t>
  </si>
  <si>
    <t>Испытание кабеля силового длиной до 500 м напряжением: до 10 кВ</t>
  </si>
  <si>
    <t>испыт.</t>
  </si>
  <si>
    <t>Фазировка электрической линии или трансформатора с сетью напряжением свыше 1 кВ</t>
  </si>
  <si>
    <t>фаз.</t>
  </si>
  <si>
    <t>Определение активного сопротивления или рабочей электрической емкости жилы кабеля на напряжение, кВ, до:35</t>
  </si>
  <si>
    <t>изм.</t>
  </si>
  <si>
    <t>7.1</t>
  </si>
  <si>
    <t>Подготовка топосъемки с согласованием в ГАСН и актуализацией схемы</t>
  </si>
  <si>
    <t>Раздел 2. КТП</t>
  </si>
  <si>
    <t>Монтаж КТП</t>
  </si>
  <si>
    <t>КТП</t>
  </si>
  <si>
    <t>Демонтаж КТП</t>
  </si>
  <si>
    <t>Раздел 3. Монтаж кабельных линий</t>
  </si>
  <si>
    <t>Раздел 4. Металлические лотки</t>
  </si>
  <si>
    <t>Раздел 5. КТП</t>
  </si>
  <si>
    <t>Раздел 6. Пусконаладочные работы КЛ 10 кВ</t>
  </si>
  <si>
    <t>Раздел 7. Согласование в ГАСН</t>
  </si>
  <si>
    <t>Бетон</t>
  </si>
  <si>
    <t>Фундаментный блок ФБС</t>
  </si>
  <si>
    <t>7.2.</t>
  </si>
  <si>
    <t>7.3</t>
  </si>
  <si>
    <t>Трансформатор двухобмоточный напряжением, кВ, до 11, мощностью, МВА: до 1,6</t>
  </si>
  <si>
    <t>Измерение сопротивления растеканию тока контура с диагональю до 20 м</t>
  </si>
  <si>
    <t>Определение удельного сопротивления грунта</t>
  </si>
  <si>
    <t>1 изм.</t>
  </si>
  <si>
    <t>Измерение коэффициента: абсорбции обмоток трансформаторов и электрических машин и аппаратов</t>
  </si>
  <si>
    <t>Измерение активного, индуктивного сопротивлений и емкости электрических машин и аппаратов</t>
  </si>
  <si>
    <t>Обмотка трансформатора измерительного: первичная</t>
  </si>
  <si>
    <t>Обмотка трансформатора измерительного: вторичная</t>
  </si>
  <si>
    <t>Шины напряжением, кВ, до: 11</t>
  </si>
  <si>
    <t>Аппарат коммутационный напряжением, кВ до: 35 (силовых цепей)</t>
  </si>
  <si>
    <t>Измерение сопротивления изоляции мегаомметром: обмоток машин и аппаратов</t>
  </si>
  <si>
    <t>Испытание элементов ограничителей перенапряжения напряжением до 75 кВ</t>
  </si>
  <si>
    <t>Измерение токов утечки: ограничителя напряжения</t>
  </si>
  <si>
    <t>Наладка блоков релейной защиты</t>
  </si>
  <si>
    <t>Снятие ВАХ с ТТ и ТН</t>
  </si>
  <si>
    <t>Испытание автоматических выключателей 0,4 кВ</t>
  </si>
  <si>
    <t>Испытание выключателей нагрузки</t>
  </si>
  <si>
    <t>Испытание разъединителей</t>
  </si>
  <si>
    <t>Испытание вторичных цепей</t>
  </si>
  <si>
    <t>Испытание кабельных перемычек из сшитого полиэтилена ячейка - силовой трансформатор</t>
  </si>
  <si>
    <t>Раздел 6. Пусконаладочные работы КТП</t>
  </si>
  <si>
    <t xml:space="preserve">на объекте: Строительство многоэтажного жилого дома со втроенно-пристроенными помещениями и автостоянкой по адресу: г. Краснодар, ул. Уральская, 100, 100/5. 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</si>
  <si>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</si>
  <si>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</si>
  <si>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</si>
  <si>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</si>
  <si>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</si>
  <si>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</si>
  <si>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</si>
  <si>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</si>
  <si>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</si>
  <si>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</si>
  <si>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</si>
  <si>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</si>
  <si>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</si>
  <si>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</si>
  <si>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</si>
  <si>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</si>
  <si>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</si>
  <si>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</si>
  <si>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</si>
  <si>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(Материал Заказчика)</t>
  </si>
  <si>
    <t>Всего:</t>
  </si>
  <si>
    <t>ИТОГО: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</si>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</sst>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rgb="FF3F3F3F"/>
      <name val="Times New Roman"/>
      <family val="1"/>
      <charset val="204"/>
    </font>
    <font>
      <b/>
      <sz val="11"/>
      <color rgb="FF3F3F3F"/>
      <name val="Calibri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rgb="FF006100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2F2F2"/>
        <bgColor rgb="FFE7E6E6"/>
      </patternFill>
    </fill>
    <fill>
      <patternFill patternType="solid">
        <fgColor rgb="FFFFEB9C"/>
        <bgColor rgb="FFFFFFD7"/>
      </patternFill>
    </fill>
    <fill>
      <patternFill patternType="solid">
        <fgColor rgb="FFFFC7CE"/>
        <bgColor rgb="FFD9D9D9"/>
      </patternFill>
    </fill>
    <fill>
      <patternFill patternType="solid">
        <fgColor rgb="FFC6EFCE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rgb="FF92D050"/>
        <bgColor rgb="FFC0C0C0"/>
      </patternFill>
    </fill>
    <fill>
      <patternFill patternType="solid">
        <fgColor rgb="FFD9D9D9"/>
        <bgColor rgb="FFE7E6E6"/>
      </patternFill>
    </fill>
    <fill>
      <patternFill patternType="solid">
        <fgColor theme="4" tint="0.79998168889431442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rgb="FFF2F2F2"/>
      </patternFill>
    </fill>
    <fill>
      <patternFill patternType="solid">
        <fgColor rgb="FFFFFF00"/>
        <bgColor rgb="FFF2F2F2"/>
      </patternFill>
    </fill>
  </fills>
  <borders count="4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1">
    <xf numFmtId="0" fontId="0" fillId="0" borderId="0"/>
    <xf numFmtId="0" fontId="14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6" fillId="2" borderId="1" applyProtection="0"/>
    <xf numFmtId="0" fontId="11" fillId="3" borderId="0" applyBorder="0" applyProtection="0"/>
    <xf numFmtId="0" fontId="12" fillId="4" borderId="0" applyBorder="0" applyProtection="0"/>
    <xf numFmtId="0" fontId="13" fillId="5" borderId="0" applyBorder="0" applyProtection="0"/>
    <xf numFmtId="0" fontId="1" fillId="0" borderId="0"/>
  </cellStyleXfs>
  <cellXfs count="158">
    <xf numFmtId="0" fontId="0" fillId="0" borderId="0" xfId="0"/>
    <xf numFmtId="0" fontId="4" fillId="6" borderId="0" xfId="0" applyFont="1" applyFill="1"/>
    <xf numFmtId="49" fontId="4" fillId="6" borderId="3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49" fontId="8" fillId="7" borderId="3" xfId="2" applyNumberFormat="1" applyFont="1" applyFill="1" applyBorder="1" applyAlignment="1">
      <alignment horizontal="center" vertical="center"/>
    </xf>
    <xf numFmtId="49" fontId="9" fillId="8" borderId="3" xfId="2" applyNumberFormat="1" applyFont="1" applyFill="1" applyBorder="1" applyAlignment="1">
      <alignment horizontal="center" vertical="center"/>
    </xf>
    <xf numFmtId="0" fontId="10" fillId="8" borderId="3" xfId="2" applyFont="1" applyFill="1" applyBorder="1" applyAlignment="1">
      <alignment vertical="center" wrapText="1"/>
    </xf>
    <xf numFmtId="0" fontId="5" fillId="2" borderId="1" xfId="6" applyFont="1" applyAlignment="1" applyProtection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49" fontId="4" fillId="6" borderId="0" xfId="0" applyNumberFormat="1" applyFont="1" applyFill="1" applyAlignment="1">
      <alignment horizontal="center" vertical="center"/>
    </xf>
    <xf numFmtId="0" fontId="4" fillId="6" borderId="0" xfId="0" applyFont="1" applyFill="1" applyAlignment="1">
      <alignment horizontal="left" vertical="center" wrapText="1"/>
    </xf>
    <xf numFmtId="0" fontId="4" fillId="6" borderId="0" xfId="0" applyFont="1" applyFill="1" applyAlignment="1">
      <alignment horizontal="left" vertical="top" wrapText="1"/>
    </xf>
    <xf numFmtId="0" fontId="4" fillId="6" borderId="0" xfId="0" applyFont="1" applyFill="1" applyAlignment="1">
      <alignment horizontal="center" vertical="center" wrapText="1"/>
    </xf>
    <xf numFmtId="0" fontId="4" fillId="0" borderId="0" xfId="0" applyFont="1"/>
    <xf numFmtId="0" fontId="4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right" vertical="center" wrapText="1"/>
    </xf>
    <xf numFmtId="0" fontId="4" fillId="6" borderId="0" xfId="0" applyFont="1" applyFill="1" applyAlignment="1">
      <alignment vertical="center"/>
    </xf>
    <xf numFmtId="49" fontId="7" fillId="6" borderId="3" xfId="0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left" vertical="center" wrapText="1"/>
    </xf>
    <xf numFmtId="49" fontId="16" fillId="6" borderId="3" xfId="0" applyNumberFormat="1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left" vertical="center" wrapText="1"/>
    </xf>
    <xf numFmtId="0" fontId="10" fillId="10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4" fontId="16" fillId="6" borderId="3" xfId="0" applyNumberFormat="1" applyFont="1" applyFill="1" applyBorder="1" applyAlignment="1">
      <alignment horizontal="right" vertical="center"/>
    </xf>
    <xf numFmtId="49" fontId="10" fillId="6" borderId="3" xfId="0" applyNumberFormat="1" applyFont="1" applyFill="1" applyBorder="1" applyAlignment="1">
      <alignment horizontal="center" vertical="center" wrapText="1"/>
    </xf>
    <xf numFmtId="49" fontId="7" fillId="6" borderId="3" xfId="0" applyNumberFormat="1" applyFont="1" applyFill="1" applyBorder="1" applyAlignment="1">
      <alignment horizontal="center" vertical="center" wrapText="1"/>
    </xf>
    <xf numFmtId="49" fontId="7" fillId="6" borderId="3" xfId="0" applyNumberFormat="1" applyFont="1" applyFill="1" applyBorder="1" applyAlignment="1">
      <alignment horizontal="left" vertical="center" wrapText="1"/>
    </xf>
    <xf numFmtId="0" fontId="17" fillId="7" borderId="3" xfId="0" applyFont="1" applyFill="1" applyBorder="1" applyAlignment="1">
      <alignment vertical="center" wrapText="1"/>
    </xf>
    <xf numFmtId="0" fontId="17" fillId="7" borderId="3" xfId="0" applyFont="1" applyFill="1" applyBorder="1" applyAlignment="1">
      <alignment wrapText="1"/>
    </xf>
    <xf numFmtId="0" fontId="17" fillId="7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vertical="center"/>
    </xf>
    <xf numFmtId="0" fontId="7" fillId="6" borderId="9" xfId="0" applyFont="1" applyFill="1" applyBorder="1" applyAlignment="1">
      <alignment vertical="center"/>
    </xf>
    <xf numFmtId="49" fontId="4" fillId="6" borderId="10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49" fontId="4" fillId="6" borderId="13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49" fontId="4" fillId="6" borderId="9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49" fontId="7" fillId="6" borderId="10" xfId="0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vertical="center"/>
    </xf>
    <xf numFmtId="2" fontId="4" fillId="6" borderId="0" xfId="0" applyNumberFormat="1" applyFont="1" applyFill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0" fillId="0" borderId="3" xfId="0" applyBorder="1" applyAlignment="1">
      <alignment horizontal="center"/>
    </xf>
    <xf numFmtId="0" fontId="18" fillId="0" borderId="21" xfId="0" applyFont="1" applyBorder="1"/>
    <xf numFmtId="0" fontId="18" fillId="0" borderId="22" xfId="0" applyFont="1" applyBorder="1"/>
    <xf numFmtId="0" fontId="18" fillId="0" borderId="23" xfId="0" applyFont="1" applyBorder="1" applyAlignment="1">
      <alignment horizontal="center"/>
    </xf>
    <xf numFmtId="0" fontId="18" fillId="0" borderId="24" xfId="0" applyFont="1" applyBorder="1"/>
    <xf numFmtId="0" fontId="18" fillId="0" borderId="25" xfId="0" applyFont="1" applyBorder="1" applyAlignment="1">
      <alignment horizontal="center"/>
    </xf>
    <xf numFmtId="0" fontId="18" fillId="0" borderId="26" xfId="0" applyFont="1" applyBorder="1"/>
    <xf numFmtId="0" fontId="0" fillId="0" borderId="27" xfId="0" applyBorder="1" applyAlignment="1">
      <alignment horizontal="center"/>
    </xf>
    <xf numFmtId="0" fontId="18" fillId="0" borderId="28" xfId="0" applyFont="1" applyBorder="1" applyAlignment="1">
      <alignment horizontal="center"/>
    </xf>
    <xf numFmtId="0" fontId="18" fillId="12" borderId="5" xfId="0" applyFont="1" applyFill="1" applyBorder="1" applyAlignment="1">
      <alignment horizontal="center"/>
    </xf>
    <xf numFmtId="0" fontId="10" fillId="10" borderId="3" xfId="0" applyFont="1" applyFill="1" applyBorder="1" applyAlignment="1">
      <alignment horizontal="left" vertical="center" wrapText="1"/>
    </xf>
    <xf numFmtId="0" fontId="7" fillId="10" borderId="3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left" vertical="center" wrapText="1"/>
    </xf>
    <xf numFmtId="4" fontId="7" fillId="6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7" fillId="11" borderId="3" xfId="0" applyNumberFormat="1" applyFont="1" applyFill="1" applyBorder="1" applyAlignment="1">
      <alignment horizontal="center" vertical="center"/>
    </xf>
    <xf numFmtId="4" fontId="10" fillId="11" borderId="3" xfId="0" applyNumberFormat="1" applyFont="1" applyFill="1" applyBorder="1" applyAlignment="1">
      <alignment horizontal="center" vertical="center"/>
    </xf>
    <xf numFmtId="49" fontId="7" fillId="10" borderId="17" xfId="0" applyNumberFormat="1" applyFont="1" applyFill="1" applyBorder="1" applyAlignment="1">
      <alignment horizontal="center" vertical="center"/>
    </xf>
    <xf numFmtId="0" fontId="19" fillId="0" borderId="3" xfId="4" applyFont="1" applyBorder="1" applyAlignment="1">
      <alignment vertical="center" wrapText="1"/>
    </xf>
    <xf numFmtId="0" fontId="10" fillId="13" borderId="3" xfId="0" applyFont="1" applyFill="1" applyBorder="1" applyAlignment="1">
      <alignment horizontal="center" vertical="center" wrapText="1"/>
    </xf>
    <xf numFmtId="164" fontId="7" fillId="10" borderId="3" xfId="0" applyNumberFormat="1" applyFont="1" applyFill="1" applyBorder="1" applyAlignment="1">
      <alignment horizontal="center" vertical="center"/>
    </xf>
    <xf numFmtId="49" fontId="7" fillId="9" borderId="4" xfId="0" applyNumberFormat="1" applyFont="1" applyFill="1" applyBorder="1" applyAlignment="1">
      <alignment vertical="center"/>
    </xf>
    <xf numFmtId="49" fontId="7" fillId="9" borderId="2" xfId="0" applyNumberFormat="1" applyFont="1" applyFill="1" applyBorder="1" applyAlignment="1">
      <alignment vertical="center"/>
    </xf>
    <xf numFmtId="49" fontId="7" fillId="9" borderId="17" xfId="0" applyNumberFormat="1" applyFont="1" applyFill="1" applyBorder="1" applyAlignment="1">
      <alignment vertical="center"/>
    </xf>
    <xf numFmtId="0" fontId="7" fillId="13" borderId="3" xfId="0" applyFont="1" applyFill="1" applyBorder="1" applyAlignment="1">
      <alignment horizontal="center" vertical="center" wrapText="1"/>
    </xf>
    <xf numFmtId="4" fontId="7" fillId="10" borderId="3" xfId="0" applyNumberFormat="1" applyFont="1" applyFill="1" applyBorder="1" applyAlignment="1">
      <alignment horizontal="center" vertical="center"/>
    </xf>
    <xf numFmtId="0" fontId="16" fillId="10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/>
    </xf>
    <xf numFmtId="0" fontId="20" fillId="11" borderId="3" xfId="4" applyFont="1" applyFill="1" applyBorder="1" applyAlignment="1">
      <alignment vertical="center" wrapText="1"/>
    </xf>
    <xf numFmtId="0" fontId="21" fillId="11" borderId="3" xfId="0" applyFont="1" applyFill="1" applyBorder="1" applyAlignment="1">
      <alignment horizontal="center" vertical="center" wrapText="1"/>
    </xf>
    <xf numFmtId="0" fontId="22" fillId="11" borderId="3" xfId="0" applyFont="1" applyFill="1" applyBorder="1" applyAlignment="1">
      <alignment horizontal="center" vertical="center" wrapText="1"/>
    </xf>
    <xf numFmtId="164" fontId="22" fillId="10" borderId="3" xfId="0" applyNumberFormat="1" applyFont="1" applyFill="1" applyBorder="1" applyAlignment="1">
      <alignment horizontal="center" vertical="center"/>
    </xf>
    <xf numFmtId="164" fontId="22" fillId="11" borderId="3" xfId="0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 wrapText="1"/>
    </xf>
    <xf numFmtId="49" fontId="7" fillId="9" borderId="4" xfId="0" applyNumberFormat="1" applyFont="1" applyFill="1" applyBorder="1" applyAlignment="1">
      <alignment horizontal="left" vertical="center"/>
    </xf>
    <xf numFmtId="49" fontId="7" fillId="9" borderId="2" xfId="0" applyNumberFormat="1" applyFont="1" applyFill="1" applyBorder="1" applyAlignment="1">
      <alignment horizontal="left" vertical="center"/>
    </xf>
    <xf numFmtId="49" fontId="7" fillId="9" borderId="17" xfId="0" applyNumberFormat="1" applyFont="1" applyFill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0" fontId="4" fillId="0" borderId="3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5" fillId="2" borderId="29" xfId="6" applyFont="1" applyBorder="1" applyAlignment="1" applyProtection="1">
      <alignment horizontal="center" vertical="center" wrapText="1"/>
    </xf>
    <xf numFmtId="0" fontId="5" fillId="2" borderId="30" xfId="6" applyFont="1" applyBorder="1" applyAlignment="1" applyProtection="1">
      <alignment horizontal="center" vertical="center" wrapText="1"/>
    </xf>
    <xf numFmtId="0" fontId="5" fillId="2" borderId="31" xfId="6" applyFont="1" applyBorder="1" applyAlignment="1" applyProtection="1">
      <alignment horizontal="center" vertical="center" wrapText="1"/>
    </xf>
    <xf numFmtId="0" fontId="5" fillId="2" borderId="0" xfId="6" applyFont="1" applyBorder="1" applyAlignment="1" applyProtection="1">
      <alignment horizontal="center" vertical="center" wrapText="1"/>
    </xf>
    <xf numFmtId="0" fontId="5" fillId="2" borderId="1" xfId="6" applyFont="1" applyAlignment="1" applyProtection="1">
      <alignment horizontal="center" vertical="center" wrapText="1"/>
    </xf>
    <xf numFmtId="0" fontId="5" fillId="2" borderId="1" xfId="6" applyFont="1" applyAlignment="1" applyProtection="1">
      <alignment horizontal="left" vertical="center" wrapText="1"/>
    </xf>
    <xf numFmtId="0" fontId="5" fillId="2" borderId="1" xfId="6" applyFont="1" applyAlignment="1" applyProtection="1">
      <alignment horizontal="center" vertical="center"/>
    </xf>
    <xf numFmtId="0" fontId="7" fillId="6" borderId="19" xfId="0" applyFont="1" applyFill="1" applyBorder="1" applyAlignment="1">
      <alignment horizontal="right" vertical="center"/>
    </xf>
    <xf numFmtId="0" fontId="7" fillId="6" borderId="16" xfId="0" applyFont="1" applyFill="1" applyBorder="1" applyAlignment="1">
      <alignment horizontal="right" vertical="center"/>
    </xf>
    <xf numFmtId="0" fontId="7" fillId="6" borderId="6" xfId="0" applyFont="1" applyFill="1" applyBorder="1" applyAlignment="1">
      <alignment horizontal="right" vertical="center"/>
    </xf>
    <xf numFmtId="0" fontId="7" fillId="6" borderId="20" xfId="0" applyFont="1" applyFill="1" applyBorder="1" applyAlignment="1">
      <alignment horizontal="right" vertical="center"/>
    </xf>
    <xf numFmtId="0" fontId="7" fillId="6" borderId="18" xfId="0" applyFont="1" applyFill="1" applyBorder="1" applyAlignment="1">
      <alignment horizontal="right" vertical="center"/>
    </xf>
    <xf numFmtId="0" fontId="7" fillId="6" borderId="7" xfId="0" applyFont="1" applyFill="1" applyBorder="1" applyAlignment="1">
      <alignment horizontal="right" vertical="center"/>
    </xf>
    <xf numFmtId="0" fontId="4" fillId="6" borderId="0" xfId="0" applyFont="1" applyFill="1" applyAlignment="1">
      <alignment horizontal="left"/>
    </xf>
    <xf numFmtId="0" fontId="7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15" xfId="0" applyFont="1" applyBorder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32" xfId="0" applyFont="1" applyFill="1" applyBorder="1" applyAlignment="1">
      <alignment horizontal="left" vertical="center" wrapText="1"/>
    </xf>
    <xf numFmtId="0" fontId="4" fillId="6" borderId="33" xfId="0" applyFont="1" applyFill="1" applyBorder="1" applyAlignment="1">
      <alignment horizontal="left" vertical="center" wrapText="1"/>
    </xf>
    <xf numFmtId="0" fontId="4" fillId="6" borderId="34" xfId="0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/>
    </xf>
    <xf numFmtId="49" fontId="5" fillId="2" borderId="1" xfId="6" applyNumberFormat="1" applyFont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5" fillId="2" borderId="1" xfId="6" applyNumberFormat="1" applyFont="1" applyAlignment="1" applyProtection="1">
      <alignment horizontal="center" vertical="center" wrapText="1"/>
    </xf>
    <xf numFmtId="49" fontId="23" fillId="15" borderId="3" xfId="0" applyNumberFormat="1" applyFont="1" applyFill="1" applyBorder="1" applyAlignment="1">
      <alignment horizontal="center" vertical="center" wrapText="1"/>
    </xf>
    <xf numFmtId="4" fontId="7" fillId="6" borderId="5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17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left" vertical="center" wrapText="1"/>
    </xf>
    <xf numFmtId="49" fontId="8" fillId="0" borderId="4" xfId="3" applyNumberFormat="1" applyFont="1" applyFill="1" applyBorder="1" applyAlignment="1">
      <alignment horizontal="right" vertical="center"/>
    </xf>
    <xf numFmtId="49" fontId="8" fillId="0" borderId="2" xfId="3" applyNumberFormat="1" applyFont="1" applyFill="1" applyBorder="1" applyAlignment="1">
      <alignment horizontal="right" vertical="center"/>
    </xf>
    <xf numFmtId="49" fontId="8" fillId="0" borderId="17" xfId="3" applyNumberFormat="1" applyFont="1" applyFill="1" applyBorder="1" applyAlignment="1">
      <alignment horizontal="right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/>
    </xf>
    <xf numFmtId="49" fontId="7" fillId="0" borderId="17" xfId="0" applyNumberFormat="1" applyFont="1" applyFill="1" applyBorder="1" applyAlignment="1">
      <alignment horizontal="center" vertical="center"/>
    </xf>
    <xf numFmtId="0" fontId="19" fillId="0" borderId="37" xfId="4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/>
    </xf>
    <xf numFmtId="0" fontId="7" fillId="14" borderId="3" xfId="0" applyFont="1" applyFill="1" applyBorder="1" applyAlignment="1">
      <alignment horizontal="center" vertical="center"/>
    </xf>
    <xf numFmtId="0" fontId="7" fillId="14" borderId="3" xfId="0" applyFont="1" applyFill="1" applyBorder="1" applyAlignment="1">
      <alignment vertical="center"/>
    </xf>
    <xf numFmtId="49" fontId="24" fillId="15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2" fontId="4" fillId="6" borderId="0" xfId="0" applyNumberFormat="1" applyFont="1" applyFill="1" applyAlignment="1">
      <alignment horizontal="center" vertical="center"/>
    </xf>
    <xf numFmtId="2" fontId="7" fillId="6" borderId="0" xfId="0" applyNumberFormat="1" applyFont="1" applyFill="1" applyAlignment="1">
      <alignment horizontal="center" vertical="center"/>
    </xf>
    <xf numFmtId="4" fontId="16" fillId="6" borderId="3" xfId="0" applyNumberFormat="1" applyFont="1" applyFill="1" applyBorder="1" applyAlignment="1">
      <alignment horizontal="center" vertical="center"/>
    </xf>
    <xf numFmtId="4" fontId="10" fillId="6" borderId="3" xfId="0" applyNumberFormat="1" applyFont="1" applyFill="1" applyBorder="1" applyAlignment="1">
      <alignment horizontal="center" vertical="center"/>
    </xf>
    <xf numFmtId="49" fontId="7" fillId="9" borderId="2" xfId="0" applyNumberFormat="1" applyFont="1" applyFill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4" fontId="10" fillId="0" borderId="3" xfId="1" applyNumberFormat="1" applyFont="1" applyBorder="1" applyAlignment="1">
      <alignment horizontal="center" vertical="center"/>
    </xf>
    <xf numFmtId="4" fontId="7" fillId="14" borderId="3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</cellXfs>
  <cellStyles count="11">
    <cellStyle name="Excel Built-in Bad" xfId="8" xr:uid="{00000000-0005-0000-0000-000000000000}"/>
    <cellStyle name="Excel Built-in Good" xfId="9" xr:uid="{00000000-0005-0000-0000-000001000000}"/>
    <cellStyle name="Excel Built-in Neutral" xfId="7" xr:uid="{00000000-0005-0000-0000-000002000000}"/>
    <cellStyle name="Excel Built-in Output" xfId="6" xr:uid="{00000000-0005-0000-0000-000003000000}"/>
    <cellStyle name="Обычный" xfId="0" builtinId="0"/>
    <cellStyle name="Обычный 2" xfId="1" xr:uid="{00000000-0005-0000-0000-000005000000}"/>
    <cellStyle name="Обычный 2 10 27 3 2 2" xfId="2" xr:uid="{00000000-0005-0000-0000-000006000000}"/>
    <cellStyle name="Обычный 2 99 7" xfId="3" xr:uid="{00000000-0005-0000-0000-000007000000}"/>
    <cellStyle name="Обычный 3" xfId="4" xr:uid="{00000000-0005-0000-0000-000008000000}"/>
    <cellStyle name="Обычный 3 2" xfId="5" xr:uid="{00000000-0005-0000-0000-000009000000}"/>
    <cellStyle name="Обычный 4" xfId="10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0A"/>
      <rgbColor rgb="FF9C6500"/>
      <rgbColor rgb="FF800080"/>
      <rgbColor rgb="FF008080"/>
      <rgbColor rgb="FFC0C0C0"/>
      <rgbColor rgb="FF808080"/>
      <rgbColor rgb="FF9999FF"/>
      <rgbColor rgb="FF7030A0"/>
      <rgbColor rgb="FFFFFFD7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21"/>
  <sheetViews>
    <sheetView showGridLines="0" tabSelected="1" topLeftCell="A83" zoomScale="90" zoomScaleNormal="90" zoomScaleSheetLayoutView="115" zoomScalePageLayoutView="115" workbookViewId="0">
      <selection activeCell="H91" sqref="H91"/>
    </sheetView>
  </sheetViews>
  <sheetFormatPr defaultColWidth="9.140625" defaultRowHeight="15" x14ac:dyDescent="0.25"/>
  <cols>
    <col min="1" max="1" width="7" style="9" customWidth="1"/>
    <col min="2" max="2" width="84.7109375" style="10" customWidth="1"/>
    <col min="3" max="3" width="12.140625" style="11" customWidth="1"/>
    <col min="4" max="4" width="11.28515625" style="12" customWidth="1"/>
    <col min="5" max="5" width="14.42578125" style="15" customWidth="1"/>
    <col min="6" max="6" width="14.42578125" style="86" customWidth="1"/>
    <col min="7" max="8" width="14.42578125" style="12" customWidth="1"/>
    <col min="9" max="9" width="14.42578125" style="150" customWidth="1"/>
    <col min="10" max="11" width="14.42578125" style="149" customWidth="1"/>
    <col min="12" max="12" width="33.28515625" style="16" customWidth="1"/>
    <col min="13" max="13" width="3.7109375" style="1" customWidth="1"/>
    <col min="14" max="14" width="3.42578125" style="1" customWidth="1"/>
    <col min="15" max="15" width="7.42578125" style="1" customWidth="1"/>
    <col min="16" max="16" width="9" style="1" customWidth="1"/>
    <col min="17" max="1023" width="9.140625" style="1"/>
    <col min="1024" max="1024" width="11.5703125" style="13" customWidth="1"/>
    <col min="1025" max="16384" width="9.140625" style="13"/>
  </cols>
  <sheetData>
    <row r="1" spans="1:1024" ht="20.25" customHeight="1" x14ac:dyDescent="0.25">
      <c r="E1" s="12"/>
      <c r="I1" s="42"/>
      <c r="J1" s="107" t="s">
        <v>0</v>
      </c>
      <c r="K1" s="107"/>
      <c r="L1" s="107"/>
      <c r="AMJ1" s="1"/>
    </row>
    <row r="2" spans="1:1024" ht="14.25" customHeight="1" x14ac:dyDescent="0.25">
      <c r="E2" s="12"/>
      <c r="I2" s="42"/>
      <c r="J2" s="107"/>
      <c r="K2" s="107"/>
      <c r="L2" s="107"/>
      <c r="AMJ2" s="1"/>
    </row>
    <row r="3" spans="1:1024" ht="3" customHeight="1" x14ac:dyDescent="0.25">
      <c r="E3" s="12"/>
      <c r="I3" s="42"/>
      <c r="J3" s="148"/>
      <c r="K3" s="148"/>
      <c r="L3" s="14"/>
      <c r="AMJ3" s="1"/>
    </row>
    <row r="4" spans="1:1024" ht="6" customHeight="1" x14ac:dyDescent="0.25">
      <c r="I4" s="42"/>
      <c r="J4" s="148"/>
      <c r="K4" s="148"/>
    </row>
    <row r="5" spans="1:1024" ht="15.75" customHeight="1" x14ac:dyDescent="0.25">
      <c r="B5" s="108" t="s">
        <v>70</v>
      </c>
      <c r="C5" s="108"/>
      <c r="D5" s="108"/>
      <c r="E5" s="108"/>
      <c r="F5" s="108"/>
      <c r="G5" s="108"/>
      <c r="H5" s="108"/>
      <c r="I5" s="108"/>
      <c r="J5" s="108"/>
      <c r="K5" s="148"/>
    </row>
    <row r="6" spans="1:1024" ht="16.5" customHeight="1" x14ac:dyDescent="0.25">
      <c r="B6" s="108" t="s">
        <v>69</v>
      </c>
      <c r="C6" s="108"/>
      <c r="D6" s="108"/>
      <c r="E6" s="108"/>
      <c r="F6" s="108"/>
      <c r="G6" s="108"/>
      <c r="H6" s="108"/>
      <c r="I6" s="108"/>
      <c r="J6" s="108"/>
    </row>
    <row r="7" spans="1:1024" ht="9.9499999999999993" hidden="1" customHeight="1" x14ac:dyDescent="0.25"/>
    <row r="8" spans="1:1024" ht="20.25" customHeight="1" x14ac:dyDescent="0.25">
      <c r="A8" s="109" t="s">
        <v>187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</row>
    <row r="9" spans="1:1024" ht="12.75" customHeight="1" x14ac:dyDescent="0.25">
      <c r="A9" s="94" t="s">
        <v>1</v>
      </c>
      <c r="B9" s="95"/>
      <c r="C9" s="95"/>
      <c r="D9" s="95"/>
      <c r="E9" s="95"/>
      <c r="F9" s="98" t="s">
        <v>2</v>
      </c>
      <c r="G9" s="98"/>
      <c r="H9" s="98"/>
      <c r="I9" s="98"/>
      <c r="J9" s="98"/>
      <c r="K9" s="98"/>
      <c r="L9" s="98"/>
    </row>
    <row r="10" spans="1:1024" ht="13.9" customHeight="1" x14ac:dyDescent="0.25">
      <c r="A10" s="96"/>
      <c r="B10" s="97"/>
      <c r="C10" s="97"/>
      <c r="D10" s="97"/>
      <c r="E10" s="97"/>
      <c r="F10" s="99" t="s">
        <v>3</v>
      </c>
      <c r="G10" s="99"/>
      <c r="H10" s="99"/>
      <c r="I10" s="99"/>
      <c r="J10" s="99"/>
      <c r="K10" s="99"/>
      <c r="L10" s="99"/>
    </row>
    <row r="11" spans="1:1024" ht="13.9" customHeight="1" x14ac:dyDescent="0.25">
      <c r="A11" s="96"/>
      <c r="B11" s="97"/>
      <c r="C11" s="97"/>
      <c r="D11" s="97"/>
      <c r="E11" s="97"/>
      <c r="F11" s="99" t="s">
        <v>4</v>
      </c>
      <c r="G11" s="99"/>
      <c r="H11" s="99"/>
      <c r="I11" s="99"/>
      <c r="J11" s="99"/>
      <c r="K11" s="99"/>
      <c r="L11" s="99"/>
    </row>
    <row r="12" spans="1:1024" ht="12.75" customHeight="1" x14ac:dyDescent="0.25">
      <c r="A12" s="96"/>
      <c r="B12" s="97"/>
      <c r="C12" s="97"/>
      <c r="D12" s="97"/>
      <c r="E12" s="97"/>
      <c r="F12" s="99" t="s">
        <v>5</v>
      </c>
      <c r="G12" s="99"/>
      <c r="H12" s="99"/>
      <c r="I12" s="99"/>
      <c r="J12" s="99"/>
      <c r="K12" s="99"/>
      <c r="L12" s="99"/>
    </row>
    <row r="13" spans="1:1024" ht="12.75" customHeight="1" x14ac:dyDescent="0.25">
      <c r="A13" s="96"/>
      <c r="B13" s="97"/>
      <c r="C13" s="97"/>
      <c r="D13" s="97"/>
      <c r="E13" s="97"/>
      <c r="F13" s="99" t="s">
        <v>6</v>
      </c>
      <c r="G13" s="99"/>
      <c r="H13" s="99"/>
      <c r="I13" s="99"/>
      <c r="J13" s="99"/>
      <c r="K13" s="99"/>
      <c r="L13" s="99"/>
    </row>
    <row r="14" spans="1:1024" ht="14.25" customHeight="1" x14ac:dyDescent="0.25">
      <c r="A14" s="117" t="s">
        <v>7</v>
      </c>
      <c r="B14" s="98" t="s">
        <v>8</v>
      </c>
      <c r="C14" s="118" t="s">
        <v>9</v>
      </c>
      <c r="D14" s="98" t="s">
        <v>10</v>
      </c>
      <c r="E14" s="98" t="s">
        <v>11</v>
      </c>
      <c r="F14" s="98" t="s">
        <v>12</v>
      </c>
      <c r="G14" s="98"/>
      <c r="H14" s="98"/>
      <c r="I14" s="98" t="s">
        <v>13</v>
      </c>
      <c r="J14" s="98"/>
      <c r="K14" s="98"/>
      <c r="L14" s="98" t="s">
        <v>14</v>
      </c>
    </row>
    <row r="15" spans="1:1024" ht="16.5" customHeight="1" x14ac:dyDescent="0.25">
      <c r="A15" s="117"/>
      <c r="B15" s="98"/>
      <c r="C15" s="118"/>
      <c r="D15" s="98"/>
      <c r="E15" s="98"/>
      <c r="F15" s="119" t="s">
        <v>15</v>
      </c>
      <c r="G15" s="100" t="s">
        <v>16</v>
      </c>
      <c r="H15" s="100"/>
      <c r="I15" s="119" t="s">
        <v>15</v>
      </c>
      <c r="J15" s="100" t="s">
        <v>16</v>
      </c>
      <c r="K15" s="100"/>
      <c r="L15" s="98"/>
    </row>
    <row r="16" spans="1:1024" ht="17.25" customHeight="1" x14ac:dyDescent="0.25">
      <c r="A16" s="117"/>
      <c r="B16" s="98"/>
      <c r="C16" s="118"/>
      <c r="D16" s="98"/>
      <c r="E16" s="98"/>
      <c r="F16" s="119"/>
      <c r="G16" s="7" t="s">
        <v>17</v>
      </c>
      <c r="H16" s="7" t="s">
        <v>18</v>
      </c>
      <c r="I16" s="119"/>
      <c r="J16" s="7" t="s">
        <v>17</v>
      </c>
      <c r="K16" s="7" t="s">
        <v>18</v>
      </c>
      <c r="L16" s="98"/>
    </row>
    <row r="17" spans="1:12" ht="11.25" customHeight="1" x14ac:dyDescent="0.25">
      <c r="A17" s="2">
        <v>1</v>
      </c>
      <c r="B17" s="3">
        <v>2</v>
      </c>
      <c r="C17" s="3">
        <v>3</v>
      </c>
      <c r="D17" s="3">
        <v>4</v>
      </c>
      <c r="E17" s="3">
        <v>5</v>
      </c>
      <c r="F17" s="8">
        <v>7</v>
      </c>
      <c r="G17" s="3">
        <v>8</v>
      </c>
      <c r="H17" s="3">
        <v>9</v>
      </c>
      <c r="I17" s="8">
        <v>10</v>
      </c>
      <c r="J17" s="3">
        <v>11</v>
      </c>
      <c r="K17" s="3">
        <v>12</v>
      </c>
      <c r="L17" s="3">
        <v>13</v>
      </c>
    </row>
    <row r="18" spans="1:12" ht="18.75" customHeight="1" x14ac:dyDescent="0.25">
      <c r="A18" s="87" t="s">
        <v>111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9"/>
    </row>
    <row r="19" spans="1:12" x14ac:dyDescent="0.25">
      <c r="A19" s="87" t="s">
        <v>94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9"/>
    </row>
    <row r="20" spans="1:12" x14ac:dyDescent="0.25">
      <c r="A20" s="17" t="s">
        <v>74</v>
      </c>
      <c r="B20" s="18" t="s">
        <v>45</v>
      </c>
      <c r="C20" s="3"/>
      <c r="D20" s="8" t="s">
        <v>19</v>
      </c>
      <c r="E20" s="65">
        <f>((8+9+38+7)*0.9*1.25)+((27.3+29.6)*1.25*1)+((14+24+2)*0.9*0.5)</f>
        <v>158.88</v>
      </c>
      <c r="F20" s="65">
        <f>G20+H20</f>
        <v>0</v>
      </c>
      <c r="G20" s="65"/>
      <c r="H20" s="65"/>
      <c r="I20" s="151">
        <f>J20+K20</f>
        <v>0</v>
      </c>
      <c r="J20" s="152">
        <f>G20*E20</f>
        <v>0</v>
      </c>
      <c r="K20" s="152"/>
      <c r="L20" s="8"/>
    </row>
    <row r="21" spans="1:12" x14ac:dyDescent="0.25">
      <c r="A21" s="17" t="s">
        <v>20</v>
      </c>
      <c r="B21" s="18" t="s">
        <v>63</v>
      </c>
      <c r="C21" s="3"/>
      <c r="D21" s="8" t="s">
        <v>19</v>
      </c>
      <c r="E21" s="65">
        <f>((8+9+38+7)*0.9*0.1)+((27.3+29.6)*0.1*1)+((14+24+2)*0.1*0.5)</f>
        <v>13.27</v>
      </c>
      <c r="F21" s="65">
        <f t="shared" ref="F21:F27" si="0">G21+H21</f>
        <v>0</v>
      </c>
      <c r="G21" s="65"/>
      <c r="H21" s="65"/>
      <c r="I21" s="151">
        <f t="shared" ref="I21:I27" si="1">J21+K21</f>
        <v>0</v>
      </c>
      <c r="J21" s="152">
        <f t="shared" ref="J21:J27" si="2">G21*E21</f>
        <v>0</v>
      </c>
      <c r="K21" s="152"/>
      <c r="L21" s="8"/>
    </row>
    <row r="22" spans="1:12" x14ac:dyDescent="0.25">
      <c r="A22" s="17" t="s">
        <v>76</v>
      </c>
      <c r="B22" s="18" t="s">
        <v>42</v>
      </c>
      <c r="C22" s="3"/>
      <c r="D22" s="8" t="s">
        <v>19</v>
      </c>
      <c r="E22" s="65">
        <f>((8+9+38+7)*0.9*0.1)+((27.3+29.6)*0.1*1)+((14+24+2)*0.1*0.5)</f>
        <v>13.27</v>
      </c>
      <c r="F22" s="65">
        <f t="shared" si="0"/>
        <v>0</v>
      </c>
      <c r="G22" s="65"/>
      <c r="H22" s="65"/>
      <c r="I22" s="151">
        <f t="shared" si="1"/>
        <v>0</v>
      </c>
      <c r="J22" s="152">
        <f t="shared" si="2"/>
        <v>0</v>
      </c>
      <c r="K22" s="152"/>
      <c r="L22" s="19"/>
    </row>
    <row r="23" spans="1:12" x14ac:dyDescent="0.25">
      <c r="A23" s="20" t="s">
        <v>95</v>
      </c>
      <c r="B23" s="21" t="s">
        <v>43</v>
      </c>
      <c r="C23" s="22">
        <v>1.1000000000000001</v>
      </c>
      <c r="D23" s="23" t="s">
        <v>19</v>
      </c>
      <c r="E23" s="67">
        <f>C23*E22</f>
        <v>14.6</v>
      </c>
      <c r="F23" s="151">
        <f t="shared" si="0"/>
        <v>0</v>
      </c>
      <c r="G23" s="152"/>
      <c r="H23" s="152"/>
      <c r="I23" s="151">
        <f t="shared" si="1"/>
        <v>0</v>
      </c>
      <c r="J23" s="152"/>
      <c r="K23" s="152">
        <f t="shared" ref="K21:K27" si="3">H23*E23</f>
        <v>0</v>
      </c>
      <c r="L23" s="25" t="s">
        <v>44</v>
      </c>
    </row>
    <row r="24" spans="1:12" x14ac:dyDescent="0.25">
      <c r="A24" s="17" t="s">
        <v>77</v>
      </c>
      <c r="B24" s="18" t="s">
        <v>48</v>
      </c>
      <c r="C24" s="80"/>
      <c r="D24" s="8" t="s">
        <v>19</v>
      </c>
      <c r="E24" s="65">
        <f>(((8+9+38+7)*0.9*0.2)+((27.3+29.6)*0.2*1)+((14+24+2)*0.2*0.5))*1.27</f>
        <v>33.71</v>
      </c>
      <c r="F24" s="65">
        <f t="shared" si="0"/>
        <v>0</v>
      </c>
      <c r="G24" s="65"/>
      <c r="H24" s="65"/>
      <c r="I24" s="151">
        <f t="shared" si="1"/>
        <v>0</v>
      </c>
      <c r="J24" s="152">
        <f t="shared" si="2"/>
        <v>0</v>
      </c>
      <c r="K24" s="152"/>
      <c r="L24" s="19"/>
    </row>
    <row r="25" spans="1:12" x14ac:dyDescent="0.25">
      <c r="A25" s="20" t="s">
        <v>96</v>
      </c>
      <c r="B25" s="21" t="s">
        <v>43</v>
      </c>
      <c r="C25" s="22">
        <v>1.1000000000000001</v>
      </c>
      <c r="D25" s="23" t="s">
        <v>19</v>
      </c>
      <c r="E25" s="67">
        <f>C25*E24</f>
        <v>37.08</v>
      </c>
      <c r="F25" s="151">
        <f t="shared" si="0"/>
        <v>0</v>
      </c>
      <c r="G25" s="152"/>
      <c r="H25" s="152"/>
      <c r="I25" s="151">
        <f t="shared" si="1"/>
        <v>0</v>
      </c>
      <c r="J25" s="152"/>
      <c r="K25" s="152">
        <f t="shared" si="3"/>
        <v>0</v>
      </c>
      <c r="L25" s="25" t="s">
        <v>44</v>
      </c>
    </row>
    <row r="26" spans="1:12" x14ac:dyDescent="0.25">
      <c r="A26" s="17" t="s">
        <v>78</v>
      </c>
      <c r="B26" s="18" t="s">
        <v>66</v>
      </c>
      <c r="C26" s="3"/>
      <c r="D26" s="8" t="s">
        <v>19</v>
      </c>
      <c r="E26" s="66">
        <f>E20+E21-E22-E24</f>
        <v>125.17</v>
      </c>
      <c r="F26" s="65">
        <f t="shared" si="0"/>
        <v>0</v>
      </c>
      <c r="G26" s="65"/>
      <c r="H26" s="65"/>
      <c r="I26" s="151">
        <f t="shared" si="1"/>
        <v>0</v>
      </c>
      <c r="J26" s="152">
        <f t="shared" si="2"/>
        <v>0</v>
      </c>
      <c r="K26" s="152"/>
      <c r="L26" s="25" t="s">
        <v>41</v>
      </c>
    </row>
    <row r="27" spans="1:12" x14ac:dyDescent="0.25">
      <c r="A27" s="17" t="s">
        <v>79</v>
      </c>
      <c r="B27" s="18" t="s">
        <v>67</v>
      </c>
      <c r="C27" s="3"/>
      <c r="D27" s="8" t="s">
        <v>19</v>
      </c>
      <c r="E27" s="66">
        <f>E20-E26</f>
        <v>33.71</v>
      </c>
      <c r="F27" s="65">
        <f t="shared" si="0"/>
        <v>0</v>
      </c>
      <c r="G27" s="65"/>
      <c r="H27" s="65"/>
      <c r="I27" s="151">
        <f t="shared" si="1"/>
        <v>0</v>
      </c>
      <c r="J27" s="152">
        <f t="shared" si="2"/>
        <v>0</v>
      </c>
      <c r="K27" s="152"/>
      <c r="L27" s="25" t="s">
        <v>41</v>
      </c>
    </row>
    <row r="28" spans="1:12" x14ac:dyDescent="0.25">
      <c r="A28" s="74" t="s">
        <v>153</v>
      </c>
      <c r="B28" s="75"/>
      <c r="C28" s="75"/>
      <c r="D28" s="75"/>
      <c r="E28" s="75"/>
      <c r="F28" s="153"/>
      <c r="G28" s="153"/>
      <c r="H28" s="153"/>
      <c r="I28" s="153"/>
      <c r="J28" s="153"/>
      <c r="K28" s="153"/>
      <c r="L28" s="76"/>
    </row>
    <row r="29" spans="1:12" x14ac:dyDescent="0.25">
      <c r="A29" s="17" t="s">
        <v>80</v>
      </c>
      <c r="B29" s="18" t="s">
        <v>154</v>
      </c>
      <c r="C29" s="8"/>
      <c r="D29" s="8" t="s">
        <v>73</v>
      </c>
      <c r="E29" s="66">
        <v>1</v>
      </c>
      <c r="F29" s="151">
        <f t="shared" ref="F29:F32" si="4">G29+H29</f>
        <v>0</v>
      </c>
      <c r="G29" s="154"/>
      <c r="H29" s="154"/>
      <c r="I29" s="151">
        <f t="shared" ref="I29:I32" si="5">J29+K29</f>
        <v>0</v>
      </c>
      <c r="J29" s="152">
        <f t="shared" ref="J29:J32" si="6">G29*E29</f>
        <v>0</v>
      </c>
      <c r="K29" s="152"/>
      <c r="L29" s="27"/>
    </row>
    <row r="30" spans="1:12" x14ac:dyDescent="0.25">
      <c r="A30" s="20" t="s">
        <v>151</v>
      </c>
      <c r="B30" s="142" t="s">
        <v>155</v>
      </c>
      <c r="C30" s="23"/>
      <c r="D30" s="23" t="s">
        <v>73</v>
      </c>
      <c r="E30" s="67">
        <v>1</v>
      </c>
      <c r="F30" s="151"/>
      <c r="G30" s="152"/>
      <c r="H30" s="154"/>
      <c r="I30" s="151"/>
      <c r="J30" s="152"/>
      <c r="K30" s="152"/>
      <c r="L30" s="140" t="s">
        <v>207</v>
      </c>
    </row>
    <row r="31" spans="1:12" x14ac:dyDescent="0.25">
      <c r="A31" s="20" t="s">
        <v>164</v>
      </c>
      <c r="B31" s="143" t="s">
        <v>163</v>
      </c>
      <c r="C31" s="23"/>
      <c r="D31" s="23" t="s">
        <v>46</v>
      </c>
      <c r="E31" s="67">
        <v>8</v>
      </c>
      <c r="F31" s="151"/>
      <c r="G31" s="152"/>
      <c r="H31" s="154"/>
      <c r="I31" s="151"/>
      <c r="J31" s="152"/>
      <c r="K31" s="152"/>
      <c r="L31" s="140" t="s">
        <v>207</v>
      </c>
    </row>
    <row r="32" spans="1:12" x14ac:dyDescent="0.25">
      <c r="A32" s="20" t="s">
        <v>165</v>
      </c>
      <c r="B32" s="143" t="s">
        <v>162</v>
      </c>
      <c r="C32" s="23"/>
      <c r="D32" s="23" t="s">
        <v>19</v>
      </c>
      <c r="E32" s="67">
        <f>5*5*0.15</f>
        <v>3.75</v>
      </c>
      <c r="F32" s="151"/>
      <c r="G32" s="152"/>
      <c r="H32" s="154"/>
      <c r="I32" s="151"/>
      <c r="J32" s="152"/>
      <c r="K32" s="152"/>
      <c r="L32" s="140" t="s">
        <v>207</v>
      </c>
    </row>
    <row r="33" spans="1:12" x14ac:dyDescent="0.25">
      <c r="A33" s="74" t="s">
        <v>157</v>
      </c>
      <c r="B33" s="75"/>
      <c r="C33" s="75"/>
      <c r="D33" s="75"/>
      <c r="E33" s="75"/>
      <c r="F33" s="153"/>
      <c r="G33" s="153"/>
      <c r="H33" s="153"/>
      <c r="I33" s="153"/>
      <c r="J33" s="153"/>
      <c r="K33" s="153"/>
      <c r="L33" s="76"/>
    </row>
    <row r="34" spans="1:12" ht="28.5" x14ac:dyDescent="0.25">
      <c r="A34" s="17" t="s">
        <v>81</v>
      </c>
      <c r="B34" s="18" t="s">
        <v>108</v>
      </c>
      <c r="C34" s="8"/>
      <c r="D34" s="8" t="s">
        <v>71</v>
      </c>
      <c r="E34" s="66">
        <v>1605</v>
      </c>
      <c r="F34" s="151">
        <f t="shared" ref="F34:F47" si="7">G34+H34</f>
        <v>0</v>
      </c>
      <c r="G34" s="154"/>
      <c r="H34" s="154"/>
      <c r="I34" s="151">
        <f t="shared" ref="I34:I47" si="8">J34+K34</f>
        <v>0</v>
      </c>
      <c r="J34" s="152">
        <f t="shared" ref="J34:J47" si="9">G34*E34</f>
        <v>0</v>
      </c>
      <c r="K34" s="152"/>
      <c r="L34" s="27"/>
    </row>
    <row r="35" spans="1:12" ht="45" x14ac:dyDescent="0.25">
      <c r="A35" s="20" t="s">
        <v>97</v>
      </c>
      <c r="B35" s="21" t="s">
        <v>117</v>
      </c>
      <c r="C35" s="23">
        <v>1.02</v>
      </c>
      <c r="D35" s="23" t="s">
        <v>47</v>
      </c>
      <c r="E35" s="67">
        <f>E34*C35</f>
        <v>1637.1</v>
      </c>
      <c r="F35" s="151">
        <f t="shared" si="7"/>
        <v>0</v>
      </c>
      <c r="G35" s="152"/>
      <c r="H35" s="154"/>
      <c r="I35" s="151"/>
      <c r="J35" s="152"/>
      <c r="K35" s="152"/>
      <c r="L35" s="120" t="s">
        <v>207</v>
      </c>
    </row>
    <row r="36" spans="1:12" x14ac:dyDescent="0.25">
      <c r="A36" s="17" t="s">
        <v>75</v>
      </c>
      <c r="B36" s="18" t="s">
        <v>68</v>
      </c>
      <c r="C36" s="63"/>
      <c r="D36" s="8" t="s">
        <v>46</v>
      </c>
      <c r="E36" s="66">
        <v>2241</v>
      </c>
      <c r="F36" s="65">
        <f t="shared" si="7"/>
        <v>0</v>
      </c>
      <c r="G36" s="65"/>
      <c r="H36" s="65"/>
      <c r="I36" s="65">
        <f t="shared" si="8"/>
        <v>0</v>
      </c>
      <c r="J36" s="65">
        <f t="shared" si="9"/>
        <v>0</v>
      </c>
      <c r="K36" s="65"/>
      <c r="L36" s="26"/>
    </row>
    <row r="37" spans="1:12" x14ac:dyDescent="0.25">
      <c r="A37" s="20" t="s">
        <v>98</v>
      </c>
      <c r="B37" s="21" t="s">
        <v>112</v>
      </c>
      <c r="C37" s="22"/>
      <c r="D37" s="23" t="s">
        <v>46</v>
      </c>
      <c r="E37" s="67">
        <v>2241</v>
      </c>
      <c r="F37" s="151">
        <f t="shared" si="7"/>
        <v>0</v>
      </c>
      <c r="G37" s="152"/>
      <c r="H37" s="152"/>
      <c r="I37" s="151">
        <f t="shared" si="8"/>
        <v>0</v>
      </c>
      <c r="J37" s="152"/>
      <c r="K37" s="152">
        <f t="shared" ref="K34:K47" si="10">H37*E37</f>
        <v>0</v>
      </c>
      <c r="L37" s="25" t="s">
        <v>44</v>
      </c>
    </row>
    <row r="38" spans="1:12" x14ac:dyDescent="0.25">
      <c r="A38" s="17" t="s">
        <v>82</v>
      </c>
      <c r="B38" s="18" t="s">
        <v>109</v>
      </c>
      <c r="C38" s="22"/>
      <c r="D38" s="8" t="s">
        <v>46</v>
      </c>
      <c r="E38" s="66">
        <f>45-18</f>
        <v>27</v>
      </c>
      <c r="F38" s="151">
        <f t="shared" si="7"/>
        <v>0</v>
      </c>
      <c r="G38" s="152"/>
      <c r="H38" s="152"/>
      <c r="I38" s="151">
        <f t="shared" si="8"/>
        <v>0</v>
      </c>
      <c r="J38" s="152">
        <f t="shared" si="9"/>
        <v>0</v>
      </c>
      <c r="K38" s="152"/>
      <c r="L38" s="25"/>
    </row>
    <row r="39" spans="1:12" ht="45" x14ac:dyDescent="0.25">
      <c r="A39" s="20" t="s">
        <v>99</v>
      </c>
      <c r="B39" s="21" t="s">
        <v>118</v>
      </c>
      <c r="C39" s="22"/>
      <c r="D39" s="23" t="s">
        <v>46</v>
      </c>
      <c r="E39" s="67">
        <v>27</v>
      </c>
      <c r="F39" s="151">
        <f t="shared" si="7"/>
        <v>0</v>
      </c>
      <c r="G39" s="152"/>
      <c r="H39" s="152"/>
      <c r="I39" s="151">
        <f t="shared" si="8"/>
        <v>0</v>
      </c>
      <c r="J39" s="152"/>
      <c r="K39" s="152">
        <f t="shared" si="10"/>
        <v>0</v>
      </c>
      <c r="L39" s="25" t="s">
        <v>44</v>
      </c>
    </row>
    <row r="40" spans="1:12" x14ac:dyDescent="0.25">
      <c r="A40" s="17" t="s">
        <v>83</v>
      </c>
      <c r="B40" s="18" t="s">
        <v>110</v>
      </c>
      <c r="C40" s="22"/>
      <c r="D40" s="8" t="s">
        <v>46</v>
      </c>
      <c r="E40" s="66">
        <v>30</v>
      </c>
      <c r="F40" s="151">
        <f t="shared" si="7"/>
        <v>0</v>
      </c>
      <c r="G40" s="152"/>
      <c r="H40" s="152"/>
      <c r="I40" s="151">
        <f t="shared" si="8"/>
        <v>0</v>
      </c>
      <c r="J40" s="152">
        <f t="shared" si="9"/>
        <v>0</v>
      </c>
      <c r="K40" s="152"/>
      <c r="L40" s="25"/>
    </row>
    <row r="41" spans="1:12" ht="45" x14ac:dyDescent="0.25">
      <c r="A41" s="20" t="s">
        <v>100</v>
      </c>
      <c r="B41" s="21" t="s">
        <v>119</v>
      </c>
      <c r="C41" s="22"/>
      <c r="D41" s="23" t="s">
        <v>46</v>
      </c>
      <c r="E41" s="67">
        <v>30</v>
      </c>
      <c r="F41" s="151">
        <f t="shared" si="7"/>
        <v>0</v>
      </c>
      <c r="G41" s="152"/>
      <c r="H41" s="152"/>
      <c r="I41" s="151">
        <f t="shared" si="8"/>
        <v>0</v>
      </c>
      <c r="J41" s="152"/>
      <c r="K41" s="152">
        <f t="shared" si="10"/>
        <v>0</v>
      </c>
      <c r="L41" s="25" t="s">
        <v>44</v>
      </c>
    </row>
    <row r="42" spans="1:12" x14ac:dyDescent="0.25">
      <c r="A42" s="17" t="s">
        <v>84</v>
      </c>
      <c r="B42" s="64" t="s">
        <v>113</v>
      </c>
      <c r="C42" s="63"/>
      <c r="D42" s="63" t="s">
        <v>71</v>
      </c>
      <c r="E42" s="68">
        <v>526</v>
      </c>
      <c r="F42" s="151">
        <f t="shared" si="7"/>
        <v>0</v>
      </c>
      <c r="G42" s="154"/>
      <c r="H42" s="154"/>
      <c r="I42" s="151">
        <f t="shared" si="8"/>
        <v>0</v>
      </c>
      <c r="J42" s="152">
        <f t="shared" si="9"/>
        <v>0</v>
      </c>
      <c r="K42" s="152"/>
      <c r="L42" s="27"/>
    </row>
    <row r="43" spans="1:12" ht="30" x14ac:dyDescent="0.25">
      <c r="A43" s="20" t="s">
        <v>101</v>
      </c>
      <c r="B43" s="62" t="s">
        <v>116</v>
      </c>
      <c r="C43" s="22">
        <v>1.01</v>
      </c>
      <c r="D43" s="22" t="s">
        <v>47</v>
      </c>
      <c r="E43" s="69">
        <f>E42*C43</f>
        <v>531.26</v>
      </c>
      <c r="F43" s="151">
        <f t="shared" si="7"/>
        <v>0</v>
      </c>
      <c r="G43" s="152"/>
      <c r="H43" s="154"/>
      <c r="I43" s="151">
        <f t="shared" si="8"/>
        <v>0</v>
      </c>
      <c r="J43" s="152"/>
      <c r="K43" s="152">
        <f t="shared" si="10"/>
        <v>0</v>
      </c>
      <c r="L43" s="25" t="s">
        <v>44</v>
      </c>
    </row>
    <row r="44" spans="1:12" x14ac:dyDescent="0.25">
      <c r="A44" s="17" t="s">
        <v>85</v>
      </c>
      <c r="B44" s="64" t="s">
        <v>114</v>
      </c>
      <c r="C44" s="63"/>
      <c r="D44" s="63" t="s">
        <v>46</v>
      </c>
      <c r="E44" s="68">
        <v>88</v>
      </c>
      <c r="F44" s="151">
        <f t="shared" si="7"/>
        <v>0</v>
      </c>
      <c r="G44" s="154"/>
      <c r="H44" s="154"/>
      <c r="I44" s="151">
        <f t="shared" si="8"/>
        <v>0</v>
      </c>
      <c r="J44" s="152">
        <f t="shared" si="9"/>
        <v>0</v>
      </c>
      <c r="K44" s="152"/>
      <c r="L44" s="27"/>
    </row>
    <row r="45" spans="1:12" x14ac:dyDescent="0.25">
      <c r="A45" s="20" t="s">
        <v>102</v>
      </c>
      <c r="B45" s="62" t="s">
        <v>115</v>
      </c>
      <c r="C45" s="22"/>
      <c r="D45" s="22" t="s">
        <v>46</v>
      </c>
      <c r="E45" s="69">
        <v>88</v>
      </c>
      <c r="F45" s="151">
        <f t="shared" si="7"/>
        <v>0</v>
      </c>
      <c r="G45" s="152"/>
      <c r="H45" s="154"/>
      <c r="I45" s="151">
        <f t="shared" si="8"/>
        <v>0</v>
      </c>
      <c r="J45" s="152"/>
      <c r="K45" s="152">
        <f t="shared" si="10"/>
        <v>0</v>
      </c>
      <c r="L45" s="25" t="s">
        <v>44</v>
      </c>
    </row>
    <row r="46" spans="1:12" x14ac:dyDescent="0.25">
      <c r="A46" s="17" t="s">
        <v>86</v>
      </c>
      <c r="B46" s="64" t="s">
        <v>120</v>
      </c>
      <c r="C46" s="63"/>
      <c r="D46" s="63" t="s">
        <v>46</v>
      </c>
      <c r="E46" s="68">
        <v>3</v>
      </c>
      <c r="F46" s="151">
        <f t="shared" si="7"/>
        <v>0</v>
      </c>
      <c r="G46" s="154"/>
      <c r="H46" s="154"/>
      <c r="I46" s="151">
        <f t="shared" si="8"/>
        <v>0</v>
      </c>
      <c r="J46" s="152">
        <f t="shared" si="9"/>
        <v>0</v>
      </c>
      <c r="K46" s="152"/>
      <c r="L46" s="27"/>
    </row>
    <row r="47" spans="1:12" x14ac:dyDescent="0.25">
      <c r="A47" s="20" t="s">
        <v>103</v>
      </c>
      <c r="B47" s="62" t="s">
        <v>121</v>
      </c>
      <c r="C47" s="22"/>
      <c r="D47" s="22" t="s">
        <v>46</v>
      </c>
      <c r="E47" s="69">
        <v>3</v>
      </c>
      <c r="F47" s="151">
        <f t="shared" si="7"/>
        <v>0</v>
      </c>
      <c r="G47" s="152"/>
      <c r="H47" s="154"/>
      <c r="I47" s="151">
        <f t="shared" si="8"/>
        <v>0</v>
      </c>
      <c r="J47" s="152"/>
      <c r="K47" s="152">
        <f t="shared" si="10"/>
        <v>0</v>
      </c>
      <c r="L47" s="25" t="s">
        <v>44</v>
      </c>
    </row>
    <row r="48" spans="1:12" x14ac:dyDescent="0.25">
      <c r="A48" s="74" t="s">
        <v>158</v>
      </c>
      <c r="B48" s="75"/>
      <c r="C48" s="75"/>
      <c r="D48" s="75"/>
      <c r="E48" s="75"/>
      <c r="F48" s="153"/>
      <c r="G48" s="153"/>
      <c r="H48" s="153"/>
      <c r="I48" s="153"/>
      <c r="J48" s="153"/>
      <c r="K48" s="153"/>
      <c r="L48" s="76"/>
    </row>
    <row r="49" spans="1:12" x14ac:dyDescent="0.25">
      <c r="A49" s="17" t="s">
        <v>87</v>
      </c>
      <c r="B49" s="64" t="s">
        <v>122</v>
      </c>
      <c r="C49" s="63"/>
      <c r="D49" s="63" t="s">
        <v>71</v>
      </c>
      <c r="E49" s="68">
        <f>E50+E51</f>
        <v>132</v>
      </c>
      <c r="F49" s="151">
        <f t="shared" ref="F49:F69" si="11">G49+H49</f>
        <v>0</v>
      </c>
      <c r="G49" s="154"/>
      <c r="H49" s="154"/>
      <c r="I49" s="151">
        <f t="shared" ref="I49:I69" si="12">J49+K49</f>
        <v>0</v>
      </c>
      <c r="J49" s="152">
        <f t="shared" ref="J49:J69" si="13">G49*E49</f>
        <v>0</v>
      </c>
      <c r="K49" s="152"/>
      <c r="L49" s="27"/>
    </row>
    <row r="50" spans="1:12" ht="30" x14ac:dyDescent="0.25">
      <c r="A50" s="20" t="s">
        <v>104</v>
      </c>
      <c r="B50" s="62" t="s">
        <v>123</v>
      </c>
      <c r="C50" s="22"/>
      <c r="D50" s="22" t="s">
        <v>47</v>
      </c>
      <c r="E50" s="69">
        <v>78</v>
      </c>
      <c r="F50" s="151">
        <f t="shared" si="11"/>
        <v>0</v>
      </c>
      <c r="G50" s="152"/>
      <c r="H50" s="154"/>
      <c r="I50" s="151">
        <f t="shared" si="12"/>
        <v>0</v>
      </c>
      <c r="J50" s="152"/>
      <c r="K50" s="152">
        <f t="shared" ref="K49:K69" si="14">H50*E50</f>
        <v>0</v>
      </c>
      <c r="L50" s="25" t="s">
        <v>44</v>
      </c>
    </row>
    <row r="51" spans="1:12" ht="30" x14ac:dyDescent="0.25">
      <c r="A51" s="20" t="s">
        <v>188</v>
      </c>
      <c r="B51" s="62" t="s">
        <v>124</v>
      </c>
      <c r="C51" s="22"/>
      <c r="D51" s="22" t="s">
        <v>47</v>
      </c>
      <c r="E51" s="69">
        <v>54</v>
      </c>
      <c r="F51" s="152">
        <f t="shared" si="11"/>
        <v>0</v>
      </c>
      <c r="G51" s="155"/>
      <c r="H51" s="155"/>
      <c r="I51" s="152">
        <f t="shared" si="12"/>
        <v>0</v>
      </c>
      <c r="J51" s="152"/>
      <c r="K51" s="152">
        <f t="shared" si="14"/>
        <v>0</v>
      </c>
      <c r="L51" s="25" t="s">
        <v>44</v>
      </c>
    </row>
    <row r="52" spans="1:12" ht="30" x14ac:dyDescent="0.25">
      <c r="A52" s="20" t="s">
        <v>189</v>
      </c>
      <c r="B52" s="62" t="s">
        <v>125</v>
      </c>
      <c r="C52" s="22"/>
      <c r="D52" s="22" t="s">
        <v>47</v>
      </c>
      <c r="E52" s="69">
        <v>78</v>
      </c>
      <c r="F52" s="152">
        <f t="shared" si="11"/>
        <v>0</v>
      </c>
      <c r="G52" s="155"/>
      <c r="H52" s="155"/>
      <c r="I52" s="152">
        <f t="shared" si="12"/>
        <v>0</v>
      </c>
      <c r="J52" s="152"/>
      <c r="K52" s="152">
        <f t="shared" si="14"/>
        <v>0</v>
      </c>
      <c r="L52" s="25" t="s">
        <v>44</v>
      </c>
    </row>
    <row r="53" spans="1:12" ht="30" x14ac:dyDescent="0.25">
      <c r="A53" s="20" t="s">
        <v>190</v>
      </c>
      <c r="B53" s="62" t="s">
        <v>126</v>
      </c>
      <c r="C53" s="22"/>
      <c r="D53" s="22" t="s">
        <v>47</v>
      </c>
      <c r="E53" s="69">
        <v>54</v>
      </c>
      <c r="F53" s="152">
        <f t="shared" si="11"/>
        <v>0</v>
      </c>
      <c r="G53" s="155"/>
      <c r="H53" s="155"/>
      <c r="I53" s="152">
        <f t="shared" si="12"/>
        <v>0</v>
      </c>
      <c r="J53" s="152"/>
      <c r="K53" s="152">
        <f t="shared" si="14"/>
        <v>0</v>
      </c>
      <c r="L53" s="25" t="s">
        <v>44</v>
      </c>
    </row>
    <row r="54" spans="1:12" ht="30" x14ac:dyDescent="0.25">
      <c r="A54" s="20" t="s">
        <v>191</v>
      </c>
      <c r="B54" s="62" t="s">
        <v>127</v>
      </c>
      <c r="C54" s="22"/>
      <c r="D54" s="22" t="s">
        <v>46</v>
      </c>
      <c r="E54" s="69">
        <v>2</v>
      </c>
      <c r="F54" s="152">
        <f t="shared" si="11"/>
        <v>0</v>
      </c>
      <c r="G54" s="155"/>
      <c r="H54" s="155"/>
      <c r="I54" s="152">
        <f t="shared" si="12"/>
        <v>0</v>
      </c>
      <c r="J54" s="152"/>
      <c r="K54" s="152">
        <f t="shared" si="14"/>
        <v>0</v>
      </c>
      <c r="L54" s="25" t="s">
        <v>44</v>
      </c>
    </row>
    <row r="55" spans="1:12" ht="30" x14ac:dyDescent="0.25">
      <c r="A55" s="20" t="s">
        <v>192</v>
      </c>
      <c r="B55" s="62" t="s">
        <v>128</v>
      </c>
      <c r="C55" s="22"/>
      <c r="D55" s="22" t="s">
        <v>46</v>
      </c>
      <c r="E55" s="69">
        <v>2</v>
      </c>
      <c r="F55" s="152">
        <f t="shared" si="11"/>
        <v>0</v>
      </c>
      <c r="G55" s="155"/>
      <c r="H55" s="155"/>
      <c r="I55" s="152">
        <f t="shared" si="12"/>
        <v>0</v>
      </c>
      <c r="J55" s="152"/>
      <c r="K55" s="152">
        <f t="shared" si="14"/>
        <v>0</v>
      </c>
      <c r="L55" s="25" t="s">
        <v>44</v>
      </c>
    </row>
    <row r="56" spans="1:12" ht="30" x14ac:dyDescent="0.25">
      <c r="A56" s="20" t="s">
        <v>193</v>
      </c>
      <c r="B56" s="62" t="s">
        <v>129</v>
      </c>
      <c r="C56" s="22"/>
      <c r="D56" s="22" t="s">
        <v>46</v>
      </c>
      <c r="E56" s="69">
        <v>41</v>
      </c>
      <c r="F56" s="152">
        <f t="shared" si="11"/>
        <v>0</v>
      </c>
      <c r="G56" s="155"/>
      <c r="H56" s="155"/>
      <c r="I56" s="152">
        <f t="shared" si="12"/>
        <v>0</v>
      </c>
      <c r="J56" s="152"/>
      <c r="K56" s="152">
        <f t="shared" si="14"/>
        <v>0</v>
      </c>
      <c r="L56" s="25" t="s">
        <v>44</v>
      </c>
    </row>
    <row r="57" spans="1:12" ht="30" x14ac:dyDescent="0.25">
      <c r="A57" s="20" t="s">
        <v>194</v>
      </c>
      <c r="B57" s="62" t="s">
        <v>130</v>
      </c>
      <c r="C57" s="22"/>
      <c r="D57" s="22" t="s">
        <v>46</v>
      </c>
      <c r="E57" s="69">
        <v>13</v>
      </c>
      <c r="F57" s="152">
        <f t="shared" si="11"/>
        <v>0</v>
      </c>
      <c r="G57" s="155"/>
      <c r="H57" s="155"/>
      <c r="I57" s="152">
        <f t="shared" si="12"/>
        <v>0</v>
      </c>
      <c r="J57" s="152"/>
      <c r="K57" s="152">
        <f t="shared" si="14"/>
        <v>0</v>
      </c>
      <c r="L57" s="25" t="s">
        <v>44</v>
      </c>
    </row>
    <row r="58" spans="1:12" ht="30" x14ac:dyDescent="0.25">
      <c r="A58" s="20" t="s">
        <v>195</v>
      </c>
      <c r="B58" s="62" t="s">
        <v>131</v>
      </c>
      <c r="C58" s="22"/>
      <c r="D58" s="22" t="s">
        <v>46</v>
      </c>
      <c r="E58" s="69">
        <v>13</v>
      </c>
      <c r="F58" s="152">
        <f t="shared" si="11"/>
        <v>0</v>
      </c>
      <c r="G58" s="155"/>
      <c r="H58" s="155"/>
      <c r="I58" s="152">
        <f t="shared" si="12"/>
        <v>0</v>
      </c>
      <c r="J58" s="152"/>
      <c r="K58" s="152">
        <f t="shared" si="14"/>
        <v>0</v>
      </c>
      <c r="L58" s="25" t="s">
        <v>44</v>
      </c>
    </row>
    <row r="59" spans="1:12" ht="30" x14ac:dyDescent="0.25">
      <c r="A59" s="20" t="s">
        <v>196</v>
      </c>
      <c r="B59" s="62" t="s">
        <v>132</v>
      </c>
      <c r="C59" s="22"/>
      <c r="D59" s="22" t="s">
        <v>46</v>
      </c>
      <c r="E59" s="69">
        <v>25</v>
      </c>
      <c r="F59" s="152">
        <f t="shared" si="11"/>
        <v>0</v>
      </c>
      <c r="G59" s="155"/>
      <c r="H59" s="155"/>
      <c r="I59" s="152">
        <f t="shared" si="12"/>
        <v>0</v>
      </c>
      <c r="J59" s="152"/>
      <c r="K59" s="152">
        <f t="shared" si="14"/>
        <v>0</v>
      </c>
      <c r="L59" s="25" t="s">
        <v>44</v>
      </c>
    </row>
    <row r="60" spans="1:12" ht="30" x14ac:dyDescent="0.25">
      <c r="A60" s="20" t="s">
        <v>197</v>
      </c>
      <c r="B60" s="62" t="s">
        <v>133</v>
      </c>
      <c r="C60" s="22"/>
      <c r="D60" s="22" t="s">
        <v>46</v>
      </c>
      <c r="E60" s="69">
        <v>8</v>
      </c>
      <c r="F60" s="152">
        <f t="shared" si="11"/>
        <v>0</v>
      </c>
      <c r="G60" s="155"/>
      <c r="H60" s="155"/>
      <c r="I60" s="152">
        <f t="shared" si="12"/>
        <v>0</v>
      </c>
      <c r="J60" s="152"/>
      <c r="K60" s="152">
        <f t="shared" si="14"/>
        <v>0</v>
      </c>
      <c r="L60" s="25" t="s">
        <v>44</v>
      </c>
    </row>
    <row r="61" spans="1:12" x14ac:dyDescent="0.25">
      <c r="A61" s="20" t="s">
        <v>198</v>
      </c>
      <c r="B61" s="62" t="s">
        <v>134</v>
      </c>
      <c r="C61" s="22"/>
      <c r="D61" s="22" t="s">
        <v>46</v>
      </c>
      <c r="E61" s="69">
        <v>8</v>
      </c>
      <c r="F61" s="152">
        <f t="shared" si="11"/>
        <v>0</v>
      </c>
      <c r="G61" s="155"/>
      <c r="H61" s="155"/>
      <c r="I61" s="152">
        <f t="shared" si="12"/>
        <v>0</v>
      </c>
      <c r="J61" s="152"/>
      <c r="K61" s="152">
        <f t="shared" si="14"/>
        <v>0</v>
      </c>
      <c r="L61" s="25" t="s">
        <v>44</v>
      </c>
    </row>
    <row r="62" spans="1:12" ht="30" x14ac:dyDescent="0.25">
      <c r="A62" s="20" t="s">
        <v>199</v>
      </c>
      <c r="B62" s="62" t="s">
        <v>135</v>
      </c>
      <c r="C62" s="22"/>
      <c r="D62" s="22" t="s">
        <v>46</v>
      </c>
      <c r="E62" s="69">
        <v>434</v>
      </c>
      <c r="F62" s="152">
        <f t="shared" si="11"/>
        <v>0</v>
      </c>
      <c r="G62" s="155"/>
      <c r="H62" s="155"/>
      <c r="I62" s="152">
        <f t="shared" si="12"/>
        <v>0</v>
      </c>
      <c r="J62" s="152"/>
      <c r="K62" s="152">
        <f t="shared" si="14"/>
        <v>0</v>
      </c>
      <c r="L62" s="25" t="s">
        <v>44</v>
      </c>
    </row>
    <row r="63" spans="1:12" ht="30" x14ac:dyDescent="0.25">
      <c r="A63" s="20" t="s">
        <v>200</v>
      </c>
      <c r="B63" s="62" t="s">
        <v>136</v>
      </c>
      <c r="C63" s="22"/>
      <c r="D63" s="22" t="s">
        <v>46</v>
      </c>
      <c r="E63" s="69">
        <v>434</v>
      </c>
      <c r="F63" s="152">
        <f t="shared" si="11"/>
        <v>0</v>
      </c>
      <c r="G63" s="155"/>
      <c r="H63" s="155"/>
      <c r="I63" s="152">
        <f t="shared" si="12"/>
        <v>0</v>
      </c>
      <c r="J63" s="152"/>
      <c r="K63" s="152">
        <f t="shared" si="14"/>
        <v>0</v>
      </c>
      <c r="L63" s="25" t="s">
        <v>44</v>
      </c>
    </row>
    <row r="64" spans="1:12" ht="30" x14ac:dyDescent="0.25">
      <c r="A64" s="20" t="s">
        <v>201</v>
      </c>
      <c r="B64" s="62" t="s">
        <v>137</v>
      </c>
      <c r="C64" s="22"/>
      <c r="D64" s="22" t="s">
        <v>46</v>
      </c>
      <c r="E64" s="69">
        <v>50</v>
      </c>
      <c r="F64" s="152">
        <f t="shared" si="11"/>
        <v>0</v>
      </c>
      <c r="G64" s="155"/>
      <c r="H64" s="155"/>
      <c r="I64" s="152">
        <f t="shared" si="12"/>
        <v>0</v>
      </c>
      <c r="J64" s="152"/>
      <c r="K64" s="152">
        <f t="shared" si="14"/>
        <v>0</v>
      </c>
      <c r="L64" s="25" t="s">
        <v>44</v>
      </c>
    </row>
    <row r="65" spans="1:12" x14ac:dyDescent="0.25">
      <c r="A65" s="20" t="s">
        <v>202</v>
      </c>
      <c r="B65" s="62" t="s">
        <v>138</v>
      </c>
      <c r="C65" s="22"/>
      <c r="D65" s="22" t="s">
        <v>46</v>
      </c>
      <c r="E65" s="69">
        <v>132</v>
      </c>
      <c r="F65" s="152">
        <f t="shared" si="11"/>
        <v>0</v>
      </c>
      <c r="G65" s="155"/>
      <c r="H65" s="155"/>
      <c r="I65" s="152">
        <f t="shared" si="12"/>
        <v>0</v>
      </c>
      <c r="J65" s="152"/>
      <c r="K65" s="152">
        <f t="shared" si="14"/>
        <v>0</v>
      </c>
      <c r="L65" s="25" t="s">
        <v>44</v>
      </c>
    </row>
    <row r="66" spans="1:12" x14ac:dyDescent="0.25">
      <c r="A66" s="20" t="s">
        <v>203</v>
      </c>
      <c r="B66" s="62" t="s">
        <v>139</v>
      </c>
      <c r="C66" s="22"/>
      <c r="D66" s="22" t="s">
        <v>46</v>
      </c>
      <c r="E66" s="69">
        <v>264</v>
      </c>
      <c r="F66" s="152">
        <f t="shared" si="11"/>
        <v>0</v>
      </c>
      <c r="G66" s="155"/>
      <c r="H66" s="155"/>
      <c r="I66" s="152">
        <f t="shared" si="12"/>
        <v>0</v>
      </c>
      <c r="J66" s="152"/>
      <c r="K66" s="152">
        <f t="shared" si="14"/>
        <v>0</v>
      </c>
      <c r="L66" s="25" t="s">
        <v>44</v>
      </c>
    </row>
    <row r="67" spans="1:12" x14ac:dyDescent="0.25">
      <c r="A67" s="20" t="s">
        <v>204</v>
      </c>
      <c r="B67" s="62" t="s">
        <v>140</v>
      </c>
      <c r="C67" s="22"/>
      <c r="D67" s="22" t="s">
        <v>46</v>
      </c>
      <c r="E67" s="69">
        <v>264</v>
      </c>
      <c r="F67" s="152">
        <f t="shared" si="11"/>
        <v>0</v>
      </c>
      <c r="G67" s="155"/>
      <c r="H67" s="155"/>
      <c r="I67" s="152">
        <f t="shared" si="12"/>
        <v>0</v>
      </c>
      <c r="J67" s="152"/>
      <c r="K67" s="152">
        <f t="shared" si="14"/>
        <v>0</v>
      </c>
      <c r="L67" s="25" t="s">
        <v>44</v>
      </c>
    </row>
    <row r="68" spans="1:12" x14ac:dyDescent="0.25">
      <c r="A68" s="20" t="s">
        <v>205</v>
      </c>
      <c r="B68" s="62" t="s">
        <v>141</v>
      </c>
      <c r="C68" s="22"/>
      <c r="D68" s="22" t="s">
        <v>46</v>
      </c>
      <c r="E68" s="69">
        <v>132</v>
      </c>
      <c r="F68" s="152">
        <f t="shared" si="11"/>
        <v>0</v>
      </c>
      <c r="G68" s="155"/>
      <c r="H68" s="155"/>
      <c r="I68" s="152">
        <f t="shared" si="12"/>
        <v>0</v>
      </c>
      <c r="J68" s="152"/>
      <c r="K68" s="152">
        <f t="shared" si="14"/>
        <v>0</v>
      </c>
      <c r="L68" s="25" t="s">
        <v>44</v>
      </c>
    </row>
    <row r="69" spans="1:12" x14ac:dyDescent="0.25">
      <c r="A69" s="20" t="s">
        <v>206</v>
      </c>
      <c r="B69" s="62" t="s">
        <v>142</v>
      </c>
      <c r="C69" s="22"/>
      <c r="D69" s="22" t="s">
        <v>46</v>
      </c>
      <c r="E69" s="69">
        <v>52</v>
      </c>
      <c r="F69" s="152">
        <f t="shared" si="11"/>
        <v>0</v>
      </c>
      <c r="G69" s="155"/>
      <c r="H69" s="155"/>
      <c r="I69" s="152">
        <f t="shared" si="12"/>
        <v>0</v>
      </c>
      <c r="J69" s="152"/>
      <c r="K69" s="152">
        <f t="shared" si="14"/>
        <v>0</v>
      </c>
      <c r="L69" s="25" t="s">
        <v>44</v>
      </c>
    </row>
    <row r="70" spans="1:12" x14ac:dyDescent="0.25">
      <c r="A70" s="74" t="s">
        <v>159</v>
      </c>
      <c r="B70" s="75"/>
      <c r="C70" s="75"/>
      <c r="D70" s="75"/>
      <c r="E70" s="75"/>
      <c r="F70" s="153"/>
      <c r="G70" s="153"/>
      <c r="H70" s="153"/>
      <c r="I70" s="153"/>
      <c r="J70" s="153"/>
      <c r="K70" s="153"/>
      <c r="L70" s="76"/>
    </row>
    <row r="71" spans="1:12" x14ac:dyDescent="0.25">
      <c r="A71" s="17" t="s">
        <v>88</v>
      </c>
      <c r="B71" s="141" t="s">
        <v>156</v>
      </c>
      <c r="C71" s="8"/>
      <c r="D71" s="8" t="s">
        <v>73</v>
      </c>
      <c r="E71" s="66">
        <v>1</v>
      </c>
      <c r="F71" s="151">
        <f t="shared" ref="F71:F72" si="15">G71+H71</f>
        <v>0</v>
      </c>
      <c r="G71" s="154"/>
      <c r="H71" s="154"/>
      <c r="I71" s="151">
        <f t="shared" ref="I71:I72" si="16">J71+K71</f>
        <v>0</v>
      </c>
      <c r="J71" s="152">
        <f t="shared" ref="J71:J72" si="17">G71*E71</f>
        <v>0</v>
      </c>
      <c r="K71" s="152">
        <f t="shared" ref="K71:K72" si="18">H71*E71</f>
        <v>0</v>
      </c>
      <c r="L71" s="27"/>
    </row>
    <row r="72" spans="1:12" x14ac:dyDescent="0.25">
      <c r="A72" s="20" t="s">
        <v>105</v>
      </c>
      <c r="B72" s="142" t="s">
        <v>155</v>
      </c>
      <c r="C72" s="23"/>
      <c r="D72" s="23" t="s">
        <v>73</v>
      </c>
      <c r="E72" s="67">
        <v>1</v>
      </c>
      <c r="F72" s="151"/>
      <c r="G72" s="152"/>
      <c r="H72" s="154"/>
      <c r="I72" s="151"/>
      <c r="J72" s="152"/>
      <c r="K72" s="152"/>
      <c r="L72" s="140" t="s">
        <v>207</v>
      </c>
    </row>
    <row r="73" spans="1:12" x14ac:dyDescent="0.25">
      <c r="A73" s="88" t="s">
        <v>186</v>
      </c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9"/>
    </row>
    <row r="74" spans="1:12" ht="15.75" x14ac:dyDescent="0.25">
      <c r="A74" s="132" t="s">
        <v>89</v>
      </c>
      <c r="B74" s="81" t="s">
        <v>143</v>
      </c>
      <c r="C74" s="82"/>
      <c r="D74" s="83" t="s">
        <v>144</v>
      </c>
      <c r="E74" s="84">
        <v>0.5</v>
      </c>
      <c r="F74" s="151">
        <f t="shared" ref="F74:F93" si="19">G74+H74</f>
        <v>0</v>
      </c>
      <c r="G74" s="151"/>
      <c r="H74" s="151"/>
      <c r="I74" s="151">
        <f t="shared" ref="I74:I93" si="20">J74+K74</f>
        <v>0</v>
      </c>
      <c r="J74" s="151">
        <f t="shared" ref="J74:J93" si="21">G74*E74</f>
        <v>0</v>
      </c>
      <c r="K74" s="151"/>
      <c r="L74" s="24"/>
    </row>
    <row r="75" spans="1:12" ht="31.5" x14ac:dyDescent="0.25">
      <c r="A75" s="132" t="s">
        <v>90</v>
      </c>
      <c r="B75" s="81" t="s">
        <v>166</v>
      </c>
      <c r="C75" s="82"/>
      <c r="D75" s="83" t="s">
        <v>46</v>
      </c>
      <c r="E75" s="84">
        <v>2</v>
      </c>
      <c r="F75" s="151">
        <f t="shared" si="19"/>
        <v>0</v>
      </c>
      <c r="G75" s="151"/>
      <c r="H75" s="151"/>
      <c r="I75" s="151">
        <f t="shared" si="20"/>
        <v>0</v>
      </c>
      <c r="J75" s="151">
        <f t="shared" si="21"/>
        <v>0</v>
      </c>
      <c r="K75" s="151"/>
      <c r="L75" s="24"/>
    </row>
    <row r="76" spans="1:12" ht="15.75" x14ac:dyDescent="0.25">
      <c r="A76" s="132" t="s">
        <v>91</v>
      </c>
      <c r="B76" s="81" t="s">
        <v>167</v>
      </c>
      <c r="C76" s="82"/>
      <c r="D76" s="83" t="s">
        <v>46</v>
      </c>
      <c r="E76" s="84">
        <v>2</v>
      </c>
      <c r="F76" s="151">
        <f t="shared" si="19"/>
        <v>0</v>
      </c>
      <c r="G76" s="151"/>
      <c r="H76" s="151"/>
      <c r="I76" s="151">
        <f t="shared" si="20"/>
        <v>0</v>
      </c>
      <c r="J76" s="151">
        <f t="shared" si="21"/>
        <v>0</v>
      </c>
      <c r="K76" s="151"/>
      <c r="L76" s="24"/>
    </row>
    <row r="77" spans="1:12" ht="15.75" x14ac:dyDescent="0.25">
      <c r="A77" s="132" t="s">
        <v>92</v>
      </c>
      <c r="B77" s="81" t="s">
        <v>168</v>
      </c>
      <c r="C77" s="82"/>
      <c r="D77" s="83" t="s">
        <v>169</v>
      </c>
      <c r="E77" s="84">
        <v>2</v>
      </c>
      <c r="F77" s="151">
        <f t="shared" si="19"/>
        <v>0</v>
      </c>
      <c r="G77" s="151"/>
      <c r="H77" s="151"/>
      <c r="I77" s="151">
        <f t="shared" si="20"/>
        <v>0</v>
      </c>
      <c r="J77" s="151">
        <f t="shared" si="21"/>
        <v>0</v>
      </c>
      <c r="K77" s="151"/>
      <c r="L77" s="24"/>
    </row>
    <row r="78" spans="1:12" ht="31.5" x14ac:dyDescent="0.25">
      <c r="A78" s="132" t="s">
        <v>93</v>
      </c>
      <c r="B78" s="81" t="s">
        <v>170</v>
      </c>
      <c r="C78" s="82"/>
      <c r="D78" s="83" t="s">
        <v>169</v>
      </c>
      <c r="E78" s="84">
        <v>2</v>
      </c>
      <c r="F78" s="151">
        <f t="shared" si="19"/>
        <v>0</v>
      </c>
      <c r="G78" s="151"/>
      <c r="H78" s="151"/>
      <c r="I78" s="151">
        <f t="shared" si="20"/>
        <v>0</v>
      </c>
      <c r="J78" s="151">
        <f t="shared" si="21"/>
        <v>0</v>
      </c>
      <c r="K78" s="151"/>
      <c r="L78" s="24"/>
    </row>
    <row r="79" spans="1:12" ht="31.5" x14ac:dyDescent="0.25">
      <c r="A79" s="132" t="s">
        <v>210</v>
      </c>
      <c r="B79" s="81" t="s">
        <v>171</v>
      </c>
      <c r="C79" s="82"/>
      <c r="D79" s="83" t="s">
        <v>169</v>
      </c>
      <c r="E79" s="84">
        <v>12</v>
      </c>
      <c r="F79" s="151">
        <f t="shared" si="19"/>
        <v>0</v>
      </c>
      <c r="G79" s="151"/>
      <c r="H79" s="151"/>
      <c r="I79" s="151">
        <f t="shared" si="20"/>
        <v>0</v>
      </c>
      <c r="J79" s="151">
        <f t="shared" si="21"/>
        <v>0</v>
      </c>
      <c r="K79" s="151"/>
      <c r="L79" s="24"/>
    </row>
    <row r="80" spans="1:12" ht="15.75" x14ac:dyDescent="0.25">
      <c r="A80" s="132" t="s">
        <v>211</v>
      </c>
      <c r="B80" s="81" t="s">
        <v>172</v>
      </c>
      <c r="C80" s="82"/>
      <c r="D80" s="83" t="s">
        <v>46</v>
      </c>
      <c r="E80" s="84">
        <v>10</v>
      </c>
      <c r="F80" s="151">
        <f t="shared" si="19"/>
        <v>0</v>
      </c>
      <c r="G80" s="151"/>
      <c r="H80" s="151"/>
      <c r="I80" s="151">
        <f t="shared" si="20"/>
        <v>0</v>
      </c>
      <c r="J80" s="151">
        <f t="shared" si="21"/>
        <v>0</v>
      </c>
      <c r="K80" s="151"/>
      <c r="L80" s="24"/>
    </row>
    <row r="81" spans="1:12" ht="15.75" x14ac:dyDescent="0.25">
      <c r="A81" s="132" t="s">
        <v>212</v>
      </c>
      <c r="B81" s="81" t="s">
        <v>173</v>
      </c>
      <c r="C81" s="82"/>
      <c r="D81" s="83" t="s">
        <v>46</v>
      </c>
      <c r="E81" s="84">
        <v>10</v>
      </c>
      <c r="F81" s="151">
        <f t="shared" si="19"/>
        <v>0</v>
      </c>
      <c r="G81" s="151"/>
      <c r="H81" s="151"/>
      <c r="I81" s="151">
        <f t="shared" si="20"/>
        <v>0</v>
      </c>
      <c r="J81" s="151">
        <f t="shared" si="21"/>
        <v>0</v>
      </c>
      <c r="K81" s="151"/>
      <c r="L81" s="24"/>
    </row>
    <row r="82" spans="1:12" ht="15.75" x14ac:dyDescent="0.25">
      <c r="A82" s="132" t="s">
        <v>213</v>
      </c>
      <c r="B82" s="81" t="s">
        <v>174</v>
      </c>
      <c r="C82" s="82"/>
      <c r="D82" s="83" t="s">
        <v>46</v>
      </c>
      <c r="E82" s="84">
        <v>4</v>
      </c>
      <c r="F82" s="151">
        <f t="shared" si="19"/>
        <v>0</v>
      </c>
      <c r="G82" s="151"/>
      <c r="H82" s="151"/>
      <c r="I82" s="151">
        <f t="shared" si="20"/>
        <v>0</v>
      </c>
      <c r="J82" s="151">
        <f t="shared" si="21"/>
        <v>0</v>
      </c>
      <c r="K82" s="151"/>
      <c r="L82" s="24"/>
    </row>
    <row r="83" spans="1:12" ht="15.75" x14ac:dyDescent="0.25">
      <c r="A83" s="132" t="s">
        <v>214</v>
      </c>
      <c r="B83" s="81" t="s">
        <v>175</v>
      </c>
      <c r="C83" s="82"/>
      <c r="D83" s="83" t="s">
        <v>46</v>
      </c>
      <c r="E83" s="84">
        <v>8</v>
      </c>
      <c r="F83" s="151">
        <f t="shared" si="19"/>
        <v>0</v>
      </c>
      <c r="G83" s="151"/>
      <c r="H83" s="151"/>
      <c r="I83" s="151">
        <f t="shared" si="20"/>
        <v>0</v>
      </c>
      <c r="J83" s="151">
        <f t="shared" si="21"/>
        <v>0</v>
      </c>
      <c r="K83" s="151"/>
      <c r="L83" s="24"/>
    </row>
    <row r="84" spans="1:12" ht="31.5" x14ac:dyDescent="0.25">
      <c r="A84" s="132" t="s">
        <v>215</v>
      </c>
      <c r="B84" s="81" t="s">
        <v>176</v>
      </c>
      <c r="C84" s="82"/>
      <c r="D84" s="83" t="s">
        <v>46</v>
      </c>
      <c r="E84" s="84">
        <v>4</v>
      </c>
      <c r="F84" s="151">
        <f t="shared" si="19"/>
        <v>0</v>
      </c>
      <c r="G84" s="151"/>
      <c r="H84" s="151"/>
      <c r="I84" s="151">
        <f t="shared" si="20"/>
        <v>0</v>
      </c>
      <c r="J84" s="151">
        <f t="shared" si="21"/>
        <v>0</v>
      </c>
      <c r="K84" s="151"/>
      <c r="L84" s="24"/>
    </row>
    <row r="85" spans="1:12" ht="31.5" x14ac:dyDescent="0.25">
      <c r="A85" s="132" t="s">
        <v>216</v>
      </c>
      <c r="B85" s="81" t="s">
        <v>177</v>
      </c>
      <c r="C85" s="82"/>
      <c r="D85" s="83" t="s">
        <v>46</v>
      </c>
      <c r="E85" s="84">
        <v>16</v>
      </c>
      <c r="F85" s="151">
        <f t="shared" si="19"/>
        <v>0</v>
      </c>
      <c r="G85" s="151"/>
      <c r="H85" s="151"/>
      <c r="I85" s="151">
        <f t="shared" si="20"/>
        <v>0</v>
      </c>
      <c r="J85" s="151">
        <f t="shared" si="21"/>
        <v>0</v>
      </c>
      <c r="K85" s="151"/>
      <c r="L85" s="24"/>
    </row>
    <row r="86" spans="1:12" ht="15.75" x14ac:dyDescent="0.25">
      <c r="A86" s="132" t="s">
        <v>217</v>
      </c>
      <c r="B86" s="81" t="s">
        <v>178</v>
      </c>
      <c r="C86" s="82"/>
      <c r="D86" s="83" t="s">
        <v>46</v>
      </c>
      <c r="E86" s="84">
        <v>16</v>
      </c>
      <c r="F86" s="151">
        <f t="shared" si="19"/>
        <v>0</v>
      </c>
      <c r="G86" s="151"/>
      <c r="H86" s="151"/>
      <c r="I86" s="151">
        <f t="shared" si="20"/>
        <v>0</v>
      </c>
      <c r="J86" s="151">
        <f t="shared" si="21"/>
        <v>0</v>
      </c>
      <c r="K86" s="151"/>
      <c r="L86" s="24"/>
    </row>
    <row r="87" spans="1:12" ht="15.75" x14ac:dyDescent="0.25">
      <c r="A87" s="132" t="s">
        <v>218</v>
      </c>
      <c r="B87" s="81" t="s">
        <v>179</v>
      </c>
      <c r="C87" s="82"/>
      <c r="D87" s="83" t="s">
        <v>46</v>
      </c>
      <c r="E87" s="85">
        <v>4</v>
      </c>
      <c r="F87" s="151">
        <f t="shared" si="19"/>
        <v>0</v>
      </c>
      <c r="G87" s="151"/>
      <c r="H87" s="151"/>
      <c r="I87" s="151">
        <f t="shared" si="20"/>
        <v>0</v>
      </c>
      <c r="J87" s="151">
        <f t="shared" si="21"/>
        <v>0</v>
      </c>
      <c r="K87" s="151"/>
      <c r="L87" s="24"/>
    </row>
    <row r="88" spans="1:12" ht="15.75" x14ac:dyDescent="0.25">
      <c r="A88" s="132" t="s">
        <v>219</v>
      </c>
      <c r="B88" s="81" t="s">
        <v>180</v>
      </c>
      <c r="C88" s="82"/>
      <c r="D88" s="83" t="s">
        <v>46</v>
      </c>
      <c r="E88" s="85">
        <v>16</v>
      </c>
      <c r="F88" s="151">
        <f t="shared" si="19"/>
        <v>0</v>
      </c>
      <c r="G88" s="151"/>
      <c r="H88" s="151"/>
      <c r="I88" s="151">
        <f t="shared" si="20"/>
        <v>0</v>
      </c>
      <c r="J88" s="151">
        <f t="shared" si="21"/>
        <v>0</v>
      </c>
      <c r="K88" s="151"/>
      <c r="L88" s="24"/>
    </row>
    <row r="89" spans="1:12" ht="15.75" x14ac:dyDescent="0.25">
      <c r="A89" s="132" t="s">
        <v>220</v>
      </c>
      <c r="B89" s="81" t="s">
        <v>181</v>
      </c>
      <c r="C89" s="82"/>
      <c r="D89" s="83" t="s">
        <v>46</v>
      </c>
      <c r="E89" s="85">
        <v>16</v>
      </c>
      <c r="F89" s="151">
        <f t="shared" si="19"/>
        <v>0</v>
      </c>
      <c r="G89" s="151"/>
      <c r="H89" s="151"/>
      <c r="I89" s="151">
        <f t="shared" si="20"/>
        <v>0</v>
      </c>
      <c r="J89" s="151">
        <f t="shared" si="21"/>
        <v>0</v>
      </c>
      <c r="K89" s="151"/>
      <c r="L89" s="24"/>
    </row>
    <row r="90" spans="1:12" ht="15.75" x14ac:dyDescent="0.25">
      <c r="A90" s="132" t="s">
        <v>221</v>
      </c>
      <c r="B90" s="81" t="s">
        <v>182</v>
      </c>
      <c r="C90" s="82"/>
      <c r="D90" s="83" t="s">
        <v>46</v>
      </c>
      <c r="E90" s="85">
        <v>4</v>
      </c>
      <c r="F90" s="151">
        <f t="shared" si="19"/>
        <v>0</v>
      </c>
      <c r="G90" s="151"/>
      <c r="H90" s="151"/>
      <c r="I90" s="151">
        <f t="shared" si="20"/>
        <v>0</v>
      </c>
      <c r="J90" s="151">
        <f t="shared" si="21"/>
        <v>0</v>
      </c>
      <c r="K90" s="151"/>
      <c r="L90" s="24"/>
    </row>
    <row r="91" spans="1:12" ht="15.75" x14ac:dyDescent="0.25">
      <c r="A91" s="132" t="s">
        <v>222</v>
      </c>
      <c r="B91" s="81" t="s">
        <v>183</v>
      </c>
      <c r="C91" s="82"/>
      <c r="D91" s="83" t="s">
        <v>46</v>
      </c>
      <c r="E91" s="85">
        <v>10</v>
      </c>
      <c r="F91" s="151">
        <f t="shared" si="19"/>
        <v>0</v>
      </c>
      <c r="G91" s="151"/>
      <c r="H91" s="151"/>
      <c r="I91" s="151">
        <f t="shared" si="20"/>
        <v>0</v>
      </c>
      <c r="J91" s="151">
        <f t="shared" si="21"/>
        <v>0</v>
      </c>
      <c r="K91" s="151"/>
      <c r="L91" s="24"/>
    </row>
    <row r="92" spans="1:12" ht="15.75" x14ac:dyDescent="0.25">
      <c r="A92" s="132" t="s">
        <v>223</v>
      </c>
      <c r="B92" s="81" t="s">
        <v>184</v>
      </c>
      <c r="C92" s="82"/>
      <c r="D92" s="83" t="s">
        <v>46</v>
      </c>
      <c r="E92" s="85">
        <v>1</v>
      </c>
      <c r="F92" s="151">
        <f t="shared" si="19"/>
        <v>0</v>
      </c>
      <c r="G92" s="151"/>
      <c r="H92" s="151"/>
      <c r="I92" s="151">
        <f t="shared" si="20"/>
        <v>0</v>
      </c>
      <c r="J92" s="151">
        <f t="shared" si="21"/>
        <v>0</v>
      </c>
      <c r="K92" s="151"/>
      <c r="L92" s="24"/>
    </row>
    <row r="93" spans="1:12" ht="31.5" x14ac:dyDescent="0.25">
      <c r="A93" s="132" t="s">
        <v>224</v>
      </c>
      <c r="B93" s="81" t="s">
        <v>185</v>
      </c>
      <c r="C93" s="82"/>
      <c r="D93" s="83" t="s">
        <v>46</v>
      </c>
      <c r="E93" s="85">
        <v>6</v>
      </c>
      <c r="F93" s="151">
        <f t="shared" si="19"/>
        <v>0</v>
      </c>
      <c r="G93" s="151"/>
      <c r="H93" s="151"/>
      <c r="I93" s="151">
        <f t="shared" si="20"/>
        <v>0</v>
      </c>
      <c r="J93" s="151">
        <f t="shared" si="21"/>
        <v>0</v>
      </c>
      <c r="K93" s="151"/>
      <c r="L93" s="24"/>
    </row>
    <row r="94" spans="1:12" x14ac:dyDescent="0.25">
      <c r="A94" s="88" t="s">
        <v>160</v>
      </c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9"/>
    </row>
    <row r="95" spans="1:12" x14ac:dyDescent="0.25">
      <c r="A95" s="70" t="s">
        <v>225</v>
      </c>
      <c r="B95" s="71" t="s">
        <v>143</v>
      </c>
      <c r="C95" s="72"/>
      <c r="D95" s="77" t="s">
        <v>144</v>
      </c>
      <c r="E95" s="73">
        <v>0.84</v>
      </c>
      <c r="F95" s="78">
        <f t="shared" ref="F95:F98" si="22">G95+H95</f>
        <v>0</v>
      </c>
      <c r="G95" s="78"/>
      <c r="H95" s="78"/>
      <c r="I95" s="78">
        <f t="shared" ref="I95:I98" si="23">J95+K95</f>
        <v>0</v>
      </c>
      <c r="J95" s="78">
        <f t="shared" ref="J95:J98" si="24">G95*E95</f>
        <v>0</v>
      </c>
      <c r="K95" s="78"/>
      <c r="L95" s="79"/>
    </row>
    <row r="96" spans="1:12" x14ac:dyDescent="0.25">
      <c r="A96" s="70" t="s">
        <v>226</v>
      </c>
      <c r="B96" s="71" t="s">
        <v>145</v>
      </c>
      <c r="C96" s="72"/>
      <c r="D96" s="77" t="s">
        <v>146</v>
      </c>
      <c r="E96" s="73">
        <v>12</v>
      </c>
      <c r="F96" s="78">
        <f t="shared" si="22"/>
        <v>0</v>
      </c>
      <c r="G96" s="78"/>
      <c r="H96" s="78"/>
      <c r="I96" s="78">
        <f t="shared" si="23"/>
        <v>0</v>
      </c>
      <c r="J96" s="78">
        <f t="shared" si="24"/>
        <v>0</v>
      </c>
      <c r="K96" s="78"/>
      <c r="L96" s="79"/>
    </row>
    <row r="97" spans="1:12" ht="28.5" x14ac:dyDescent="0.25">
      <c r="A97" s="70" t="s">
        <v>227</v>
      </c>
      <c r="B97" s="71" t="s">
        <v>147</v>
      </c>
      <c r="C97" s="72"/>
      <c r="D97" s="77" t="s">
        <v>148</v>
      </c>
      <c r="E97" s="73">
        <v>2</v>
      </c>
      <c r="F97" s="78">
        <f t="shared" si="22"/>
        <v>0</v>
      </c>
      <c r="G97" s="78"/>
      <c r="H97" s="78"/>
      <c r="I97" s="78">
        <f t="shared" si="23"/>
        <v>0</v>
      </c>
      <c r="J97" s="78">
        <f t="shared" si="24"/>
        <v>0</v>
      </c>
      <c r="K97" s="78"/>
      <c r="L97" s="79"/>
    </row>
    <row r="98" spans="1:12" ht="28.5" x14ac:dyDescent="0.25">
      <c r="A98" s="70" t="s">
        <v>228</v>
      </c>
      <c r="B98" s="71" t="s">
        <v>149</v>
      </c>
      <c r="C98" s="72"/>
      <c r="D98" s="77" t="s">
        <v>150</v>
      </c>
      <c r="E98" s="73">
        <v>6</v>
      </c>
      <c r="F98" s="78">
        <f t="shared" si="22"/>
        <v>0</v>
      </c>
      <c r="G98" s="78"/>
      <c r="H98" s="78"/>
      <c r="I98" s="78">
        <f t="shared" si="23"/>
        <v>0</v>
      </c>
      <c r="J98" s="78">
        <f t="shared" si="24"/>
        <v>0</v>
      </c>
      <c r="K98" s="78"/>
      <c r="L98" s="79"/>
    </row>
    <row r="99" spans="1:12" x14ac:dyDescent="0.25">
      <c r="A99" s="88" t="s">
        <v>161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9"/>
    </row>
    <row r="100" spans="1:12" x14ac:dyDescent="0.25">
      <c r="A100" s="133" t="s">
        <v>229</v>
      </c>
      <c r="B100" s="134" t="s">
        <v>152</v>
      </c>
      <c r="C100" s="135"/>
      <c r="D100" s="136" t="s">
        <v>73</v>
      </c>
      <c r="E100" s="137">
        <v>1</v>
      </c>
      <c r="F100" s="78">
        <f t="shared" ref="F100" si="25">G100+H100</f>
        <v>0</v>
      </c>
      <c r="G100" s="78"/>
      <c r="H100" s="78"/>
      <c r="I100" s="78">
        <f t="shared" ref="I100" si="26">J100+K100</f>
        <v>0</v>
      </c>
      <c r="J100" s="78">
        <f t="shared" ref="J100" si="27">G100*E100</f>
        <v>0</v>
      </c>
      <c r="K100" s="78">
        <f t="shared" ref="K100" si="28">H100*E100</f>
        <v>0</v>
      </c>
      <c r="L100" s="79"/>
    </row>
    <row r="101" spans="1:12" s="1" customFormat="1" ht="24" customHeight="1" x14ac:dyDescent="0.25">
      <c r="A101" s="126" t="s">
        <v>208</v>
      </c>
      <c r="B101" s="127"/>
      <c r="C101" s="127"/>
      <c r="D101" s="127"/>
      <c r="E101" s="128"/>
      <c r="F101" s="122">
        <f>J101+K101</f>
        <v>0</v>
      </c>
      <c r="G101" s="123"/>
      <c r="H101" s="123"/>
      <c r="I101" s="124"/>
      <c r="J101" s="145">
        <f>SUM(J18:J100)</f>
        <v>0</v>
      </c>
      <c r="K101" s="145">
        <f>SUM(K18:K100)</f>
        <v>0</v>
      </c>
      <c r="L101" s="125"/>
    </row>
    <row r="102" spans="1:12" ht="15.75" customHeight="1" x14ac:dyDescent="0.25">
      <c r="A102" s="4" t="s">
        <v>81</v>
      </c>
      <c r="B102" s="28" t="s">
        <v>21</v>
      </c>
      <c r="C102" s="29"/>
      <c r="D102" s="30"/>
      <c r="E102" s="138"/>
      <c r="F102" s="156"/>
      <c r="G102" s="156"/>
      <c r="H102" s="156"/>
      <c r="I102" s="156"/>
      <c r="J102" s="156"/>
      <c r="K102" s="156"/>
      <c r="L102" s="139"/>
    </row>
    <row r="103" spans="1:12" ht="33" customHeight="1" x14ac:dyDescent="0.25">
      <c r="A103" s="5" t="s">
        <v>97</v>
      </c>
      <c r="B103" s="6" t="s">
        <v>22</v>
      </c>
      <c r="C103" s="144"/>
      <c r="D103" s="144" t="s">
        <v>230</v>
      </c>
      <c r="E103" s="8"/>
      <c r="F103" s="65">
        <f>G103+H103</f>
        <v>0</v>
      </c>
      <c r="G103" s="65"/>
      <c r="H103" s="65"/>
      <c r="I103" s="65">
        <f>J103+K103</f>
        <v>0</v>
      </c>
      <c r="J103" s="65">
        <f t="shared" ref="J103:J104" si="29">G103*E103</f>
        <v>0</v>
      </c>
      <c r="K103" s="65">
        <f t="shared" ref="K103:K104" si="30">H103*E103</f>
        <v>0</v>
      </c>
      <c r="L103" s="31"/>
    </row>
    <row r="104" spans="1:12" ht="61.5" customHeight="1" thickBot="1" x14ac:dyDescent="0.3">
      <c r="A104" s="5" t="s">
        <v>97</v>
      </c>
      <c r="B104" s="6" t="s">
        <v>23</v>
      </c>
      <c r="C104" s="144"/>
      <c r="D104" s="144" t="s">
        <v>230</v>
      </c>
      <c r="E104" s="8"/>
      <c r="F104" s="65">
        <f>G104+H104</f>
        <v>0</v>
      </c>
      <c r="G104" s="65"/>
      <c r="H104" s="65"/>
      <c r="I104" s="65">
        <f>J104+K104</f>
        <v>0</v>
      </c>
      <c r="J104" s="65">
        <f t="shared" si="29"/>
        <v>0</v>
      </c>
      <c r="K104" s="65">
        <f t="shared" si="30"/>
        <v>0</v>
      </c>
      <c r="L104" s="31"/>
    </row>
    <row r="105" spans="1:12" ht="9.75" customHeight="1" thickBot="1" x14ac:dyDescent="0.3">
      <c r="A105" s="101" t="s">
        <v>209</v>
      </c>
      <c r="B105" s="102"/>
      <c r="C105" s="102"/>
      <c r="D105" s="102"/>
      <c r="E105" s="103"/>
      <c r="F105" s="121">
        <f>J105+K105</f>
        <v>0</v>
      </c>
      <c r="G105" s="121"/>
      <c r="H105" s="121"/>
      <c r="I105" s="121"/>
      <c r="J105" s="121">
        <f>J104+J103+J101</f>
        <v>0</v>
      </c>
      <c r="K105" s="121">
        <f>K104+K103+K101</f>
        <v>0</v>
      </c>
      <c r="L105" s="32"/>
    </row>
    <row r="106" spans="1:12" ht="6.4" customHeight="1" thickBot="1" x14ac:dyDescent="0.3">
      <c r="A106" s="104"/>
      <c r="B106" s="105"/>
      <c r="C106" s="105"/>
      <c r="D106" s="105"/>
      <c r="E106" s="106"/>
      <c r="F106" s="121"/>
      <c r="G106" s="121"/>
      <c r="H106" s="121"/>
      <c r="I106" s="121"/>
      <c r="J106" s="121"/>
      <c r="K106" s="121"/>
      <c r="L106" s="33"/>
    </row>
    <row r="107" spans="1:12" ht="14.25" customHeight="1" x14ac:dyDescent="0.25">
      <c r="A107" s="34"/>
      <c r="B107" s="35" t="s">
        <v>106</v>
      </c>
      <c r="C107" s="116" t="s">
        <v>24</v>
      </c>
      <c r="D107" s="116"/>
      <c r="E107" s="129"/>
      <c r="F107" s="130"/>
      <c r="G107" s="130"/>
      <c r="H107" s="130"/>
      <c r="I107" s="130"/>
      <c r="J107" s="130"/>
      <c r="K107" s="130"/>
      <c r="L107" s="131"/>
    </row>
    <row r="108" spans="1:12" x14ac:dyDescent="0.25">
      <c r="A108" s="34"/>
      <c r="B108" s="36" t="s">
        <v>25</v>
      </c>
      <c r="C108" s="90" t="s">
        <v>26</v>
      </c>
      <c r="D108" s="90"/>
      <c r="E108" s="91"/>
      <c r="F108" s="92"/>
      <c r="G108" s="92"/>
      <c r="H108" s="92"/>
      <c r="I108" s="92"/>
      <c r="J108" s="92"/>
      <c r="K108" s="92"/>
      <c r="L108" s="93"/>
    </row>
    <row r="109" spans="1:12" x14ac:dyDescent="0.25">
      <c r="A109" s="37"/>
      <c r="B109" s="36" t="s">
        <v>27</v>
      </c>
      <c r="C109" s="90" t="s">
        <v>28</v>
      </c>
      <c r="D109" s="90"/>
      <c r="E109" s="91"/>
      <c r="F109" s="92"/>
      <c r="G109" s="92"/>
      <c r="H109" s="92"/>
      <c r="I109" s="92"/>
      <c r="J109" s="92"/>
      <c r="K109" s="92"/>
      <c r="L109" s="93"/>
    </row>
    <row r="110" spans="1:12" x14ac:dyDescent="0.25">
      <c r="A110" s="37"/>
      <c r="B110" s="36" t="s">
        <v>29</v>
      </c>
      <c r="C110" s="90" t="s">
        <v>24</v>
      </c>
      <c r="D110" s="90"/>
      <c r="E110" s="91"/>
      <c r="F110" s="92"/>
      <c r="G110" s="92"/>
      <c r="H110" s="92"/>
      <c r="I110" s="92"/>
      <c r="J110" s="92"/>
      <c r="K110" s="92"/>
      <c r="L110" s="93"/>
    </row>
    <row r="111" spans="1:12" x14ac:dyDescent="0.25">
      <c r="A111" s="37"/>
      <c r="B111" s="36" t="s">
        <v>30</v>
      </c>
      <c r="C111" s="90" t="s">
        <v>31</v>
      </c>
      <c r="D111" s="90"/>
      <c r="E111" s="91"/>
      <c r="F111" s="92"/>
      <c r="G111" s="92"/>
      <c r="H111" s="92"/>
      <c r="I111" s="92"/>
      <c r="J111" s="92"/>
      <c r="K111" s="92"/>
      <c r="L111" s="93"/>
    </row>
    <row r="112" spans="1:12" x14ac:dyDescent="0.25">
      <c r="A112" s="37"/>
      <c r="B112" s="38" t="s">
        <v>32</v>
      </c>
      <c r="C112" s="90" t="s">
        <v>26</v>
      </c>
      <c r="D112" s="90"/>
      <c r="E112" s="91" t="s">
        <v>107</v>
      </c>
      <c r="F112" s="92"/>
      <c r="G112" s="92"/>
      <c r="H112" s="92"/>
      <c r="I112" s="92"/>
      <c r="J112" s="92"/>
      <c r="K112" s="92"/>
      <c r="L112" s="93"/>
    </row>
    <row r="113" spans="1:1024" x14ac:dyDescent="0.25">
      <c r="A113" s="37"/>
      <c r="B113" s="38" t="s">
        <v>33</v>
      </c>
      <c r="C113" s="90" t="s">
        <v>31</v>
      </c>
      <c r="D113" s="90"/>
      <c r="E113" s="91"/>
      <c r="F113" s="92"/>
      <c r="G113" s="92"/>
      <c r="H113" s="92"/>
      <c r="I113" s="92"/>
      <c r="J113" s="92"/>
      <c r="K113" s="92"/>
      <c r="L113" s="93"/>
    </row>
    <row r="114" spans="1:1024" ht="30" x14ac:dyDescent="0.25">
      <c r="A114" s="37"/>
      <c r="B114" s="38" t="s">
        <v>34</v>
      </c>
      <c r="C114" s="90" t="s">
        <v>35</v>
      </c>
      <c r="D114" s="90"/>
      <c r="E114" s="91"/>
      <c r="F114" s="92"/>
      <c r="G114" s="92"/>
      <c r="H114" s="92"/>
      <c r="I114" s="92"/>
      <c r="J114" s="92"/>
      <c r="K114" s="92"/>
      <c r="L114" s="93"/>
    </row>
    <row r="115" spans="1:1024" x14ac:dyDescent="0.25">
      <c r="A115" s="37"/>
      <c r="B115" s="38" t="s">
        <v>36</v>
      </c>
      <c r="C115" s="90" t="s">
        <v>37</v>
      </c>
      <c r="D115" s="90"/>
      <c r="E115" s="91"/>
      <c r="F115" s="92"/>
      <c r="G115" s="92"/>
      <c r="H115" s="92"/>
      <c r="I115" s="92"/>
      <c r="J115" s="92"/>
      <c r="K115" s="92"/>
      <c r="L115" s="93"/>
    </row>
    <row r="116" spans="1:1024" x14ac:dyDescent="0.25">
      <c r="A116" s="37"/>
      <c r="B116" s="38" t="s">
        <v>38</v>
      </c>
      <c r="C116" s="90"/>
      <c r="D116" s="90"/>
      <c r="E116" s="91"/>
      <c r="F116" s="92"/>
      <c r="G116" s="92"/>
      <c r="H116" s="92"/>
      <c r="I116" s="92"/>
      <c r="J116" s="92"/>
      <c r="K116" s="92"/>
      <c r="L116" s="93"/>
    </row>
    <row r="117" spans="1:1024" ht="173.25" customHeight="1" thickBot="1" x14ac:dyDescent="0.3">
      <c r="A117" s="39"/>
      <c r="B117" s="40" t="s">
        <v>39</v>
      </c>
      <c r="C117" s="111"/>
      <c r="D117" s="111"/>
      <c r="E117" s="113" t="s">
        <v>72</v>
      </c>
      <c r="F117" s="114"/>
      <c r="G117" s="114"/>
      <c r="H117" s="114"/>
      <c r="I117" s="114"/>
      <c r="J117" s="114"/>
      <c r="K117" s="114"/>
      <c r="L117" s="115"/>
    </row>
    <row r="118" spans="1:1024" ht="11.25" customHeight="1" x14ac:dyDescent="0.25">
      <c r="A118" s="41"/>
      <c r="B118" s="42"/>
      <c r="C118" s="42"/>
      <c r="D118" s="42"/>
      <c r="E118" s="42"/>
      <c r="F118" s="43"/>
      <c r="G118" s="43"/>
      <c r="H118" s="43"/>
      <c r="I118" s="43"/>
      <c r="J118" s="43"/>
      <c r="K118" s="43"/>
      <c r="L118" s="44"/>
    </row>
    <row r="119" spans="1:1024" ht="9" customHeight="1" x14ac:dyDescent="0.25">
      <c r="D119" s="112"/>
      <c r="E119" s="112"/>
      <c r="F119" s="112"/>
      <c r="G119" s="112"/>
      <c r="I119" s="86"/>
      <c r="L119" s="45"/>
      <c r="AMJ119" s="1"/>
    </row>
    <row r="120" spans="1:1024" ht="12.75" customHeight="1" x14ac:dyDescent="0.25">
      <c r="A120" s="46"/>
      <c r="B120" s="50" t="s">
        <v>40</v>
      </c>
      <c r="C120" s="51"/>
      <c r="D120" s="110"/>
      <c r="E120" s="110"/>
      <c r="F120" s="110"/>
      <c r="G120" s="110"/>
      <c r="H120" s="146"/>
      <c r="I120" s="147"/>
      <c r="J120" s="157"/>
      <c r="K120" s="157"/>
      <c r="L120" s="49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  <c r="EN120" s="13"/>
      <c r="EO120" s="13"/>
      <c r="EP120" s="13"/>
      <c r="EQ120" s="13"/>
      <c r="ER120" s="13"/>
      <c r="ES120" s="13"/>
      <c r="ET120" s="13"/>
      <c r="EU120" s="13"/>
      <c r="EV120" s="13"/>
      <c r="EW120" s="13"/>
      <c r="EX120" s="13"/>
      <c r="EY120" s="13"/>
      <c r="EZ120" s="13"/>
      <c r="FA120" s="13"/>
      <c r="FB120" s="13"/>
      <c r="FC120" s="13"/>
      <c r="FD120" s="13"/>
      <c r="FE120" s="13"/>
      <c r="FF120" s="13"/>
      <c r="FG120" s="13"/>
      <c r="FH120" s="13"/>
      <c r="FI120" s="13"/>
      <c r="FJ120" s="13"/>
      <c r="FK120" s="13"/>
      <c r="FL120" s="13"/>
      <c r="FM120" s="13"/>
      <c r="FN120" s="13"/>
      <c r="FO120" s="13"/>
      <c r="FP120" s="13"/>
      <c r="FQ120" s="13"/>
      <c r="FR120" s="13"/>
      <c r="FS120" s="13"/>
      <c r="FT120" s="13"/>
      <c r="FU120" s="13"/>
      <c r="FV120" s="13"/>
      <c r="FW120" s="13"/>
      <c r="FX120" s="13"/>
      <c r="FY120" s="13"/>
      <c r="FZ120" s="13"/>
      <c r="GA120" s="13"/>
      <c r="GB120" s="13"/>
      <c r="GC120" s="13"/>
      <c r="GD120" s="13"/>
      <c r="GE120" s="13"/>
      <c r="GF120" s="13"/>
      <c r="GG120" s="13"/>
      <c r="GH120" s="13"/>
      <c r="GI120" s="13"/>
      <c r="GJ120" s="13"/>
      <c r="GK120" s="13"/>
      <c r="GL120" s="13"/>
      <c r="GM120" s="13"/>
      <c r="GN120" s="13"/>
      <c r="GO120" s="13"/>
      <c r="GP120" s="13"/>
      <c r="GQ120" s="13"/>
      <c r="GR120" s="13"/>
      <c r="GS120" s="13"/>
      <c r="GT120" s="13"/>
      <c r="GU120" s="13"/>
      <c r="GV120" s="13"/>
      <c r="GW120" s="13"/>
      <c r="GX120" s="13"/>
      <c r="GY120" s="13"/>
      <c r="GZ120" s="13"/>
      <c r="HA120" s="13"/>
      <c r="HB120" s="13"/>
      <c r="HC120" s="13"/>
      <c r="HD120" s="13"/>
      <c r="HE120" s="13"/>
      <c r="HF120" s="13"/>
      <c r="HG120" s="13"/>
      <c r="HH120" s="13"/>
      <c r="HI120" s="13"/>
      <c r="HJ120" s="13"/>
      <c r="HK120" s="13"/>
      <c r="HL120" s="13"/>
      <c r="HM120" s="13"/>
      <c r="HN120" s="13"/>
      <c r="HO120" s="13"/>
      <c r="HP120" s="13"/>
      <c r="HQ120" s="13"/>
      <c r="HR120" s="13"/>
      <c r="HS120" s="13"/>
      <c r="HT120" s="13"/>
      <c r="HU120" s="13"/>
      <c r="HV120" s="13"/>
      <c r="HW120" s="13"/>
      <c r="HX120" s="13"/>
      <c r="HY120" s="13"/>
      <c r="HZ120" s="13"/>
      <c r="IA120" s="13"/>
      <c r="IB120" s="13"/>
      <c r="IC120" s="13"/>
      <c r="ID120" s="13"/>
      <c r="IE120" s="13"/>
      <c r="IF120" s="13"/>
      <c r="IG120" s="13"/>
      <c r="IH120" s="13"/>
      <c r="II120" s="13"/>
      <c r="IJ120" s="13"/>
      <c r="IK120" s="13"/>
      <c r="IL120" s="13"/>
      <c r="IM120" s="13"/>
      <c r="IN120" s="13"/>
      <c r="IO120" s="13"/>
      <c r="IP120" s="13"/>
      <c r="IQ120" s="13"/>
      <c r="IR120" s="13"/>
      <c r="IS120" s="13"/>
      <c r="IT120" s="13"/>
      <c r="IU120" s="13"/>
      <c r="IV120" s="13"/>
      <c r="IW120" s="13"/>
      <c r="IX120" s="13"/>
      <c r="IY120" s="13"/>
      <c r="IZ120" s="13"/>
      <c r="JA120" s="13"/>
      <c r="JB120" s="13"/>
      <c r="JC120" s="13"/>
      <c r="JD120" s="13"/>
      <c r="JE120" s="13"/>
      <c r="JF120" s="13"/>
      <c r="JG120" s="13"/>
      <c r="JH120" s="13"/>
      <c r="JI120" s="13"/>
      <c r="JJ120" s="13"/>
      <c r="JK120" s="13"/>
      <c r="JL120" s="13"/>
      <c r="JM120" s="13"/>
      <c r="JN120" s="13"/>
      <c r="JO120" s="13"/>
      <c r="JP120" s="13"/>
      <c r="JQ120" s="13"/>
      <c r="JR120" s="13"/>
      <c r="JS120" s="13"/>
      <c r="JT120" s="13"/>
      <c r="JU120" s="13"/>
      <c r="JV120" s="13"/>
      <c r="JW120" s="13"/>
      <c r="JX120" s="13"/>
      <c r="JY120" s="13"/>
      <c r="JZ120" s="13"/>
      <c r="KA120" s="13"/>
      <c r="KB120" s="13"/>
      <c r="KC120" s="13"/>
      <c r="KD120" s="13"/>
      <c r="KE120" s="13"/>
      <c r="KF120" s="13"/>
      <c r="KG120" s="13"/>
      <c r="KH120" s="13"/>
      <c r="KI120" s="13"/>
      <c r="KJ120" s="13"/>
      <c r="KK120" s="13"/>
      <c r="KL120" s="13"/>
      <c r="KM120" s="13"/>
      <c r="KN120" s="13"/>
      <c r="KO120" s="13"/>
      <c r="KP120" s="13"/>
      <c r="KQ120" s="13"/>
      <c r="KR120" s="13"/>
      <c r="KS120" s="13"/>
      <c r="KT120" s="13"/>
      <c r="KU120" s="13"/>
      <c r="KV120" s="13"/>
      <c r="KW120" s="13"/>
      <c r="KX120" s="13"/>
      <c r="KY120" s="13"/>
      <c r="KZ120" s="13"/>
      <c r="LA120" s="13"/>
      <c r="LB120" s="13"/>
      <c r="LC120" s="13"/>
      <c r="LD120" s="13"/>
      <c r="LE120" s="13"/>
      <c r="LF120" s="13"/>
      <c r="LG120" s="13"/>
      <c r="LH120" s="13"/>
      <c r="LI120" s="13"/>
      <c r="LJ120" s="13"/>
      <c r="LK120" s="13"/>
      <c r="LL120" s="13"/>
      <c r="LM120" s="13"/>
      <c r="LN120" s="13"/>
      <c r="LO120" s="13"/>
      <c r="LP120" s="13"/>
      <c r="LQ120" s="13"/>
      <c r="LR120" s="13"/>
      <c r="LS120" s="13"/>
      <c r="LT120" s="13"/>
      <c r="LU120" s="13"/>
      <c r="LV120" s="13"/>
      <c r="LW120" s="13"/>
      <c r="LX120" s="13"/>
      <c r="LY120" s="13"/>
      <c r="LZ120" s="13"/>
      <c r="MA120" s="13"/>
      <c r="MB120" s="13"/>
      <c r="MC120" s="13"/>
      <c r="MD120" s="13"/>
      <c r="ME120" s="13"/>
      <c r="MF120" s="13"/>
      <c r="MG120" s="13"/>
      <c r="MH120" s="13"/>
      <c r="MI120" s="13"/>
      <c r="MJ120" s="13"/>
      <c r="MK120" s="13"/>
      <c r="ML120" s="13"/>
      <c r="MM120" s="13"/>
      <c r="MN120" s="13"/>
      <c r="MO120" s="13"/>
      <c r="MP120" s="13"/>
      <c r="MQ120" s="13"/>
      <c r="MR120" s="13"/>
      <c r="MS120" s="13"/>
      <c r="MT120" s="13"/>
      <c r="MU120" s="13"/>
      <c r="MV120" s="13"/>
      <c r="MW120" s="13"/>
      <c r="MX120" s="13"/>
      <c r="MY120" s="13"/>
      <c r="MZ120" s="13"/>
      <c r="NA120" s="13"/>
      <c r="NB120" s="13"/>
      <c r="NC120" s="13"/>
      <c r="ND120" s="13"/>
      <c r="NE120" s="13"/>
      <c r="NF120" s="13"/>
      <c r="NG120" s="13"/>
      <c r="NH120" s="13"/>
      <c r="NI120" s="13"/>
      <c r="NJ120" s="13"/>
      <c r="NK120" s="13"/>
      <c r="NL120" s="13"/>
      <c r="NM120" s="13"/>
      <c r="NN120" s="13"/>
      <c r="NO120" s="13"/>
      <c r="NP120" s="13"/>
      <c r="NQ120" s="13"/>
      <c r="NR120" s="13"/>
      <c r="NS120" s="13"/>
      <c r="NT120" s="13"/>
      <c r="NU120" s="13"/>
      <c r="NV120" s="13"/>
      <c r="NW120" s="13"/>
      <c r="NX120" s="13"/>
      <c r="NY120" s="13"/>
      <c r="NZ120" s="13"/>
      <c r="OA120" s="13"/>
      <c r="OB120" s="13"/>
      <c r="OC120" s="13"/>
      <c r="OD120" s="13"/>
      <c r="OE120" s="13"/>
      <c r="OF120" s="13"/>
      <c r="OG120" s="13"/>
      <c r="OH120" s="13"/>
      <c r="OI120" s="13"/>
      <c r="OJ120" s="13"/>
      <c r="OK120" s="13"/>
      <c r="OL120" s="13"/>
      <c r="OM120" s="13"/>
      <c r="ON120" s="13"/>
      <c r="OO120" s="13"/>
      <c r="OP120" s="13"/>
      <c r="OQ120" s="13"/>
      <c r="OR120" s="13"/>
      <c r="OS120" s="13"/>
      <c r="OT120" s="13"/>
      <c r="OU120" s="13"/>
      <c r="OV120" s="13"/>
      <c r="OW120" s="13"/>
      <c r="OX120" s="13"/>
      <c r="OY120" s="13"/>
      <c r="OZ120" s="13"/>
      <c r="PA120" s="13"/>
      <c r="PB120" s="13"/>
      <c r="PC120" s="13"/>
      <c r="PD120" s="13"/>
      <c r="PE120" s="13"/>
      <c r="PF120" s="13"/>
      <c r="PG120" s="13"/>
      <c r="PH120" s="13"/>
      <c r="PI120" s="13"/>
      <c r="PJ120" s="13"/>
      <c r="PK120" s="13"/>
      <c r="PL120" s="13"/>
      <c r="PM120" s="13"/>
      <c r="PN120" s="13"/>
      <c r="PO120" s="13"/>
      <c r="PP120" s="13"/>
      <c r="PQ120" s="13"/>
      <c r="PR120" s="13"/>
      <c r="PS120" s="13"/>
      <c r="PT120" s="13"/>
      <c r="PU120" s="13"/>
      <c r="PV120" s="13"/>
      <c r="PW120" s="13"/>
      <c r="PX120" s="13"/>
      <c r="PY120" s="13"/>
      <c r="PZ120" s="13"/>
      <c r="QA120" s="13"/>
      <c r="QB120" s="13"/>
      <c r="QC120" s="13"/>
      <c r="QD120" s="13"/>
      <c r="QE120" s="13"/>
      <c r="QF120" s="13"/>
      <c r="QG120" s="13"/>
      <c r="QH120" s="13"/>
      <c r="QI120" s="13"/>
      <c r="QJ120" s="13"/>
      <c r="QK120" s="13"/>
      <c r="QL120" s="13"/>
      <c r="QM120" s="13"/>
      <c r="QN120" s="13"/>
      <c r="QO120" s="13"/>
      <c r="QP120" s="13"/>
      <c r="QQ120" s="13"/>
      <c r="QR120" s="13"/>
      <c r="QS120" s="13"/>
      <c r="QT120" s="13"/>
      <c r="QU120" s="13"/>
      <c r="QV120" s="13"/>
      <c r="QW120" s="13"/>
      <c r="QX120" s="13"/>
      <c r="QY120" s="13"/>
      <c r="QZ120" s="13"/>
      <c r="RA120" s="13"/>
      <c r="RB120" s="13"/>
      <c r="RC120" s="13"/>
      <c r="RD120" s="13"/>
      <c r="RE120" s="13"/>
      <c r="RF120" s="13"/>
      <c r="RG120" s="13"/>
      <c r="RH120" s="13"/>
      <c r="RI120" s="13"/>
      <c r="RJ120" s="13"/>
      <c r="RK120" s="13"/>
      <c r="RL120" s="13"/>
      <c r="RM120" s="13"/>
      <c r="RN120" s="13"/>
      <c r="RO120" s="13"/>
      <c r="RP120" s="13"/>
      <c r="RQ120" s="13"/>
      <c r="RR120" s="13"/>
      <c r="RS120" s="13"/>
      <c r="RT120" s="13"/>
      <c r="RU120" s="13"/>
      <c r="RV120" s="13"/>
      <c r="RW120" s="13"/>
      <c r="RX120" s="13"/>
      <c r="RY120" s="13"/>
      <c r="RZ120" s="13"/>
      <c r="SA120" s="13"/>
      <c r="SB120" s="13"/>
      <c r="SC120" s="13"/>
      <c r="SD120" s="13"/>
      <c r="SE120" s="13"/>
      <c r="SF120" s="13"/>
      <c r="SG120" s="13"/>
      <c r="SH120" s="13"/>
      <c r="SI120" s="13"/>
      <c r="SJ120" s="13"/>
      <c r="SK120" s="13"/>
      <c r="SL120" s="13"/>
      <c r="SM120" s="13"/>
      <c r="SN120" s="13"/>
      <c r="SO120" s="13"/>
      <c r="SP120" s="13"/>
      <c r="SQ120" s="13"/>
      <c r="SR120" s="13"/>
      <c r="SS120" s="13"/>
      <c r="ST120" s="13"/>
      <c r="SU120" s="13"/>
      <c r="SV120" s="13"/>
      <c r="SW120" s="13"/>
      <c r="SX120" s="13"/>
      <c r="SY120" s="13"/>
      <c r="SZ120" s="13"/>
      <c r="TA120" s="13"/>
      <c r="TB120" s="13"/>
      <c r="TC120" s="13"/>
      <c r="TD120" s="13"/>
      <c r="TE120" s="13"/>
      <c r="TF120" s="13"/>
      <c r="TG120" s="13"/>
      <c r="TH120" s="13"/>
      <c r="TI120" s="13"/>
      <c r="TJ120" s="13"/>
      <c r="TK120" s="13"/>
      <c r="TL120" s="13"/>
      <c r="TM120" s="13"/>
      <c r="TN120" s="13"/>
      <c r="TO120" s="13"/>
      <c r="TP120" s="13"/>
      <c r="TQ120" s="13"/>
      <c r="TR120" s="13"/>
      <c r="TS120" s="13"/>
      <c r="TT120" s="13"/>
      <c r="TU120" s="13"/>
      <c r="TV120" s="13"/>
      <c r="TW120" s="13"/>
      <c r="TX120" s="13"/>
      <c r="TY120" s="13"/>
      <c r="TZ120" s="13"/>
      <c r="UA120" s="13"/>
      <c r="UB120" s="13"/>
      <c r="UC120" s="13"/>
      <c r="UD120" s="13"/>
      <c r="UE120" s="13"/>
      <c r="UF120" s="13"/>
      <c r="UG120" s="13"/>
      <c r="UH120" s="13"/>
      <c r="UI120" s="13"/>
      <c r="UJ120" s="13"/>
      <c r="UK120" s="13"/>
      <c r="UL120" s="13"/>
      <c r="UM120" s="13"/>
      <c r="UN120" s="13"/>
      <c r="UO120" s="13"/>
      <c r="UP120" s="13"/>
      <c r="UQ120" s="13"/>
      <c r="UR120" s="13"/>
      <c r="US120" s="13"/>
      <c r="UT120" s="13"/>
      <c r="UU120" s="13"/>
      <c r="UV120" s="13"/>
      <c r="UW120" s="13"/>
      <c r="UX120" s="13"/>
      <c r="UY120" s="13"/>
      <c r="UZ120" s="13"/>
      <c r="VA120" s="13"/>
      <c r="VB120" s="13"/>
      <c r="VC120" s="13"/>
      <c r="VD120" s="13"/>
      <c r="VE120" s="13"/>
      <c r="VF120" s="13"/>
      <c r="VG120" s="13"/>
      <c r="VH120" s="13"/>
      <c r="VI120" s="13"/>
      <c r="VJ120" s="13"/>
      <c r="VK120" s="13"/>
      <c r="VL120" s="13"/>
      <c r="VM120" s="13"/>
      <c r="VN120" s="13"/>
      <c r="VO120" s="13"/>
      <c r="VP120" s="13"/>
      <c r="VQ120" s="13"/>
      <c r="VR120" s="13"/>
      <c r="VS120" s="13"/>
      <c r="VT120" s="13"/>
      <c r="VU120" s="13"/>
      <c r="VV120" s="13"/>
      <c r="VW120" s="13"/>
      <c r="VX120" s="13"/>
      <c r="VY120" s="13"/>
      <c r="VZ120" s="13"/>
      <c r="WA120" s="13"/>
      <c r="WB120" s="13"/>
      <c r="WC120" s="13"/>
      <c r="WD120" s="13"/>
      <c r="WE120" s="13"/>
      <c r="WF120" s="13"/>
      <c r="WG120" s="13"/>
      <c r="WH120" s="13"/>
      <c r="WI120" s="13"/>
      <c r="WJ120" s="13"/>
      <c r="WK120" s="13"/>
      <c r="WL120" s="13"/>
      <c r="WM120" s="13"/>
      <c r="WN120" s="13"/>
      <c r="WO120" s="13"/>
      <c r="WP120" s="13"/>
      <c r="WQ120" s="13"/>
      <c r="WR120" s="13"/>
      <c r="WS120" s="13"/>
      <c r="WT120" s="13"/>
      <c r="WU120" s="13"/>
      <c r="WV120" s="13"/>
      <c r="WW120" s="13"/>
      <c r="WX120" s="13"/>
      <c r="WY120" s="13"/>
      <c r="WZ120" s="13"/>
      <c r="XA120" s="13"/>
      <c r="XB120" s="13"/>
      <c r="XC120" s="13"/>
      <c r="XD120" s="13"/>
      <c r="XE120" s="13"/>
      <c r="XF120" s="13"/>
      <c r="XG120" s="13"/>
      <c r="XH120" s="13"/>
      <c r="XI120" s="13"/>
      <c r="XJ120" s="13"/>
      <c r="XK120" s="13"/>
      <c r="XL120" s="13"/>
      <c r="XM120" s="13"/>
      <c r="XN120" s="13"/>
      <c r="XO120" s="13"/>
      <c r="XP120" s="13"/>
      <c r="XQ120" s="13"/>
      <c r="XR120" s="13"/>
      <c r="XS120" s="13"/>
      <c r="XT120" s="13"/>
      <c r="XU120" s="13"/>
      <c r="XV120" s="13"/>
      <c r="XW120" s="13"/>
      <c r="XX120" s="13"/>
      <c r="XY120" s="13"/>
      <c r="XZ120" s="13"/>
      <c r="YA120" s="13"/>
      <c r="YB120" s="13"/>
      <c r="YC120" s="13"/>
      <c r="YD120" s="13"/>
      <c r="YE120" s="13"/>
      <c r="YF120" s="13"/>
      <c r="YG120" s="13"/>
      <c r="YH120" s="13"/>
      <c r="YI120" s="13"/>
      <c r="YJ120" s="13"/>
      <c r="YK120" s="13"/>
      <c r="YL120" s="13"/>
      <c r="YM120" s="13"/>
      <c r="YN120" s="13"/>
      <c r="YO120" s="13"/>
      <c r="YP120" s="13"/>
      <c r="YQ120" s="13"/>
      <c r="YR120" s="13"/>
      <c r="YS120" s="13"/>
      <c r="YT120" s="13"/>
      <c r="YU120" s="13"/>
      <c r="YV120" s="13"/>
      <c r="YW120" s="13"/>
      <c r="YX120" s="13"/>
      <c r="YY120" s="13"/>
      <c r="YZ120" s="13"/>
      <c r="ZA120" s="13"/>
      <c r="ZB120" s="13"/>
      <c r="ZC120" s="13"/>
      <c r="ZD120" s="13"/>
      <c r="ZE120" s="13"/>
      <c r="ZF120" s="13"/>
      <c r="ZG120" s="13"/>
      <c r="ZH120" s="13"/>
      <c r="ZI120" s="13"/>
      <c r="ZJ120" s="13"/>
      <c r="ZK120" s="13"/>
      <c r="ZL120" s="13"/>
      <c r="ZM120" s="13"/>
      <c r="ZN120" s="13"/>
      <c r="ZO120" s="13"/>
      <c r="ZP120" s="13"/>
      <c r="ZQ120" s="13"/>
      <c r="ZR120" s="13"/>
      <c r="ZS120" s="13"/>
      <c r="ZT120" s="13"/>
      <c r="ZU120" s="13"/>
      <c r="ZV120" s="13"/>
      <c r="ZW120" s="13"/>
      <c r="ZX120" s="13"/>
      <c r="ZY120" s="13"/>
      <c r="ZZ120" s="13"/>
      <c r="AAA120" s="13"/>
      <c r="AAB120" s="13"/>
      <c r="AAC120" s="13"/>
      <c r="AAD120" s="13"/>
      <c r="AAE120" s="13"/>
      <c r="AAF120" s="13"/>
      <c r="AAG120" s="13"/>
      <c r="AAH120" s="13"/>
      <c r="AAI120" s="13"/>
      <c r="AAJ120" s="13"/>
      <c r="AAK120" s="13"/>
      <c r="AAL120" s="13"/>
      <c r="AAM120" s="13"/>
      <c r="AAN120" s="13"/>
      <c r="AAO120" s="13"/>
      <c r="AAP120" s="13"/>
      <c r="AAQ120" s="13"/>
      <c r="AAR120" s="13"/>
      <c r="AAS120" s="13"/>
      <c r="AAT120" s="13"/>
      <c r="AAU120" s="13"/>
      <c r="AAV120" s="13"/>
      <c r="AAW120" s="13"/>
      <c r="AAX120" s="13"/>
      <c r="AAY120" s="13"/>
      <c r="AAZ120" s="13"/>
      <c r="ABA120" s="13"/>
      <c r="ABB120" s="13"/>
      <c r="ABC120" s="13"/>
      <c r="ABD120" s="13"/>
      <c r="ABE120" s="13"/>
      <c r="ABF120" s="13"/>
      <c r="ABG120" s="13"/>
      <c r="ABH120" s="13"/>
      <c r="ABI120" s="13"/>
      <c r="ABJ120" s="13"/>
      <c r="ABK120" s="13"/>
      <c r="ABL120" s="13"/>
      <c r="ABM120" s="13"/>
      <c r="ABN120" s="13"/>
      <c r="ABO120" s="13"/>
      <c r="ABP120" s="13"/>
      <c r="ABQ120" s="13"/>
      <c r="ABR120" s="13"/>
      <c r="ABS120" s="13"/>
      <c r="ABT120" s="13"/>
      <c r="ABU120" s="13"/>
      <c r="ABV120" s="13"/>
      <c r="ABW120" s="13"/>
      <c r="ABX120" s="13"/>
      <c r="ABY120" s="13"/>
      <c r="ABZ120" s="13"/>
      <c r="ACA120" s="13"/>
      <c r="ACB120" s="13"/>
      <c r="ACC120" s="13"/>
      <c r="ACD120" s="13"/>
      <c r="ACE120" s="13"/>
      <c r="ACF120" s="13"/>
      <c r="ACG120" s="13"/>
      <c r="ACH120" s="13"/>
      <c r="ACI120" s="13"/>
      <c r="ACJ120" s="13"/>
      <c r="ACK120" s="13"/>
      <c r="ACL120" s="13"/>
      <c r="ACM120" s="13"/>
      <c r="ACN120" s="13"/>
      <c r="ACO120" s="13"/>
      <c r="ACP120" s="13"/>
      <c r="ACQ120" s="13"/>
      <c r="ACR120" s="13"/>
      <c r="ACS120" s="13"/>
      <c r="ACT120" s="13"/>
      <c r="ACU120" s="13"/>
      <c r="ACV120" s="13"/>
      <c r="ACW120" s="13"/>
      <c r="ACX120" s="13"/>
      <c r="ACY120" s="13"/>
      <c r="ACZ120" s="13"/>
      <c r="ADA120" s="13"/>
      <c r="ADB120" s="13"/>
      <c r="ADC120" s="13"/>
      <c r="ADD120" s="13"/>
      <c r="ADE120" s="13"/>
      <c r="ADF120" s="13"/>
      <c r="ADG120" s="13"/>
      <c r="ADH120" s="13"/>
      <c r="ADI120" s="13"/>
      <c r="ADJ120" s="13"/>
      <c r="ADK120" s="13"/>
      <c r="ADL120" s="13"/>
      <c r="ADM120" s="13"/>
      <c r="ADN120" s="13"/>
      <c r="ADO120" s="13"/>
      <c r="ADP120" s="13"/>
      <c r="ADQ120" s="13"/>
      <c r="ADR120" s="13"/>
      <c r="ADS120" s="13"/>
      <c r="ADT120" s="13"/>
      <c r="ADU120" s="13"/>
      <c r="ADV120" s="13"/>
      <c r="ADW120" s="13"/>
      <c r="ADX120" s="13"/>
      <c r="ADY120" s="13"/>
      <c r="ADZ120" s="13"/>
      <c r="AEA120" s="13"/>
      <c r="AEB120" s="13"/>
      <c r="AEC120" s="13"/>
      <c r="AED120" s="13"/>
      <c r="AEE120" s="13"/>
      <c r="AEF120" s="13"/>
      <c r="AEG120" s="13"/>
      <c r="AEH120" s="13"/>
      <c r="AEI120" s="13"/>
      <c r="AEJ120" s="13"/>
      <c r="AEK120" s="13"/>
      <c r="AEL120" s="13"/>
      <c r="AEM120" s="13"/>
      <c r="AEN120" s="13"/>
      <c r="AEO120" s="13"/>
      <c r="AEP120" s="13"/>
      <c r="AEQ120" s="13"/>
      <c r="AER120" s="13"/>
      <c r="AES120" s="13"/>
      <c r="AET120" s="13"/>
      <c r="AEU120" s="13"/>
      <c r="AEV120" s="13"/>
      <c r="AEW120" s="13"/>
      <c r="AEX120" s="13"/>
      <c r="AEY120" s="13"/>
      <c r="AEZ120" s="13"/>
      <c r="AFA120" s="13"/>
      <c r="AFB120" s="13"/>
      <c r="AFC120" s="13"/>
      <c r="AFD120" s="13"/>
      <c r="AFE120" s="13"/>
      <c r="AFF120" s="13"/>
      <c r="AFG120" s="13"/>
      <c r="AFH120" s="13"/>
      <c r="AFI120" s="13"/>
      <c r="AFJ120" s="13"/>
      <c r="AFK120" s="13"/>
      <c r="AFL120" s="13"/>
      <c r="AFM120" s="13"/>
      <c r="AFN120" s="13"/>
      <c r="AFO120" s="13"/>
      <c r="AFP120" s="13"/>
      <c r="AFQ120" s="13"/>
      <c r="AFR120" s="13"/>
      <c r="AFS120" s="13"/>
      <c r="AFT120" s="13"/>
      <c r="AFU120" s="13"/>
      <c r="AFV120" s="13"/>
      <c r="AFW120" s="13"/>
      <c r="AFX120" s="13"/>
      <c r="AFY120" s="13"/>
      <c r="AFZ120" s="13"/>
      <c r="AGA120" s="13"/>
      <c r="AGB120" s="13"/>
      <c r="AGC120" s="13"/>
      <c r="AGD120" s="13"/>
      <c r="AGE120" s="13"/>
      <c r="AGF120" s="13"/>
      <c r="AGG120" s="13"/>
      <c r="AGH120" s="13"/>
      <c r="AGI120" s="13"/>
      <c r="AGJ120" s="13"/>
      <c r="AGK120" s="13"/>
      <c r="AGL120" s="13"/>
      <c r="AGM120" s="13"/>
      <c r="AGN120" s="13"/>
      <c r="AGO120" s="13"/>
      <c r="AGP120" s="13"/>
      <c r="AGQ120" s="13"/>
      <c r="AGR120" s="13"/>
      <c r="AGS120" s="13"/>
      <c r="AGT120" s="13"/>
      <c r="AGU120" s="13"/>
      <c r="AGV120" s="13"/>
      <c r="AGW120" s="13"/>
      <c r="AGX120" s="13"/>
      <c r="AGY120" s="13"/>
      <c r="AGZ120" s="13"/>
      <c r="AHA120" s="13"/>
      <c r="AHB120" s="13"/>
      <c r="AHC120" s="13"/>
      <c r="AHD120" s="13"/>
      <c r="AHE120" s="13"/>
      <c r="AHF120" s="13"/>
      <c r="AHG120" s="13"/>
      <c r="AHH120" s="13"/>
      <c r="AHI120" s="13"/>
      <c r="AHJ120" s="13"/>
      <c r="AHK120" s="13"/>
      <c r="AHL120" s="13"/>
      <c r="AHM120" s="13"/>
      <c r="AHN120" s="13"/>
      <c r="AHO120" s="13"/>
      <c r="AHP120" s="13"/>
      <c r="AHQ120" s="13"/>
      <c r="AHR120" s="13"/>
      <c r="AHS120" s="13"/>
      <c r="AHT120" s="13"/>
      <c r="AHU120" s="13"/>
      <c r="AHV120" s="13"/>
      <c r="AHW120" s="13"/>
      <c r="AHX120" s="13"/>
      <c r="AHY120" s="13"/>
      <c r="AHZ120" s="13"/>
      <c r="AIA120" s="13"/>
      <c r="AIB120" s="13"/>
      <c r="AIC120" s="13"/>
      <c r="AID120" s="13"/>
      <c r="AIE120" s="13"/>
      <c r="AIF120" s="13"/>
      <c r="AIG120" s="13"/>
      <c r="AIH120" s="13"/>
      <c r="AII120" s="13"/>
      <c r="AIJ120" s="13"/>
      <c r="AIK120" s="13"/>
      <c r="AIL120" s="13"/>
      <c r="AIM120" s="13"/>
      <c r="AIN120" s="13"/>
      <c r="AIO120" s="13"/>
      <c r="AIP120" s="13"/>
      <c r="AIQ120" s="13"/>
      <c r="AIR120" s="13"/>
      <c r="AIS120" s="13"/>
      <c r="AIT120" s="13"/>
      <c r="AIU120" s="13"/>
      <c r="AIV120" s="13"/>
      <c r="AIW120" s="13"/>
      <c r="AIX120" s="13"/>
      <c r="AIY120" s="13"/>
      <c r="AIZ120" s="13"/>
      <c r="AJA120" s="13"/>
      <c r="AJB120" s="13"/>
      <c r="AJC120" s="13"/>
      <c r="AJD120" s="13"/>
      <c r="AJE120" s="13"/>
      <c r="AJF120" s="13"/>
      <c r="AJG120" s="13"/>
      <c r="AJH120" s="13"/>
      <c r="AJI120" s="13"/>
      <c r="AJJ120" s="13"/>
      <c r="AJK120" s="13"/>
      <c r="AJL120" s="13"/>
      <c r="AJM120" s="13"/>
      <c r="AJN120" s="13"/>
      <c r="AJO120" s="13"/>
      <c r="AJP120" s="13"/>
      <c r="AJQ120" s="13"/>
      <c r="AJR120" s="13"/>
      <c r="AJS120" s="13"/>
      <c r="AJT120" s="13"/>
      <c r="AJU120" s="13"/>
      <c r="AJV120" s="13"/>
      <c r="AJW120" s="13"/>
      <c r="AJX120" s="13"/>
      <c r="AJY120" s="13"/>
      <c r="AJZ120" s="13"/>
      <c r="AKA120" s="13"/>
      <c r="AKB120" s="13"/>
      <c r="AKC120" s="13"/>
      <c r="AKD120" s="13"/>
      <c r="AKE120" s="13"/>
      <c r="AKF120" s="13"/>
      <c r="AKG120" s="13"/>
      <c r="AKH120" s="13"/>
      <c r="AKI120" s="13"/>
      <c r="AKJ120" s="13"/>
      <c r="AKK120" s="13"/>
      <c r="AKL120" s="13"/>
      <c r="AKM120" s="13"/>
      <c r="AKN120" s="13"/>
      <c r="AKO120" s="13"/>
      <c r="AKP120" s="13"/>
      <c r="AKQ120" s="13"/>
      <c r="AKR120" s="13"/>
      <c r="AKS120" s="13"/>
      <c r="AKT120" s="13"/>
      <c r="AKU120" s="13"/>
      <c r="AKV120" s="13"/>
      <c r="AKW120" s="13"/>
      <c r="AKX120" s="13"/>
      <c r="AKY120" s="13"/>
      <c r="AKZ120" s="13"/>
      <c r="ALA120" s="13"/>
      <c r="ALB120" s="13"/>
      <c r="ALC120" s="13"/>
      <c r="ALD120" s="13"/>
      <c r="ALE120" s="13"/>
      <c r="ALF120" s="13"/>
      <c r="ALG120" s="13"/>
      <c r="ALH120" s="13"/>
      <c r="ALI120" s="13"/>
      <c r="ALJ120" s="13"/>
      <c r="ALK120" s="13"/>
      <c r="ALL120" s="13"/>
      <c r="ALM120" s="13"/>
      <c r="ALN120" s="13"/>
      <c r="ALO120" s="13"/>
      <c r="ALP120" s="13"/>
      <c r="ALQ120" s="13"/>
      <c r="ALR120" s="13"/>
      <c r="ALS120" s="13"/>
      <c r="ALT120" s="13"/>
      <c r="ALU120" s="13"/>
      <c r="ALV120" s="13"/>
      <c r="ALW120" s="13"/>
      <c r="ALX120" s="13"/>
      <c r="ALY120" s="13"/>
      <c r="ALZ120" s="13"/>
      <c r="AMA120" s="13"/>
      <c r="AMB120" s="13"/>
      <c r="AMC120" s="13"/>
      <c r="AMD120" s="13"/>
      <c r="AME120" s="13"/>
      <c r="AMF120" s="13"/>
      <c r="AMG120" s="13"/>
      <c r="AMH120" s="13"/>
      <c r="AMI120" s="13"/>
    </row>
    <row r="121" spans="1:1024" ht="12.75" customHeight="1" x14ac:dyDescent="0.25">
      <c r="A121" s="46"/>
      <c r="B121" s="47" t="s">
        <v>65</v>
      </c>
      <c r="C121" s="48"/>
      <c r="D121" s="110" t="s">
        <v>64</v>
      </c>
      <c r="E121" s="110"/>
      <c r="F121" s="110"/>
      <c r="G121" s="110"/>
      <c r="H121" s="146"/>
      <c r="I121" s="147"/>
      <c r="J121" s="157"/>
      <c r="K121" s="157"/>
      <c r="L121" s="49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  <c r="EN121" s="13"/>
      <c r="EO121" s="13"/>
      <c r="EP121" s="13"/>
      <c r="EQ121" s="13"/>
      <c r="ER121" s="13"/>
      <c r="ES121" s="13"/>
      <c r="ET121" s="13"/>
      <c r="EU121" s="13"/>
      <c r="EV121" s="13"/>
      <c r="EW121" s="13"/>
      <c r="EX121" s="13"/>
      <c r="EY121" s="13"/>
      <c r="EZ121" s="13"/>
      <c r="FA121" s="13"/>
      <c r="FB121" s="13"/>
      <c r="FC121" s="13"/>
      <c r="FD121" s="13"/>
      <c r="FE121" s="13"/>
      <c r="FF121" s="13"/>
      <c r="FG121" s="13"/>
      <c r="FH121" s="13"/>
      <c r="FI121" s="13"/>
      <c r="FJ121" s="13"/>
      <c r="FK121" s="13"/>
      <c r="FL121" s="13"/>
      <c r="FM121" s="13"/>
      <c r="FN121" s="13"/>
      <c r="FO121" s="13"/>
      <c r="FP121" s="13"/>
      <c r="FQ121" s="13"/>
      <c r="FR121" s="13"/>
      <c r="FS121" s="13"/>
      <c r="FT121" s="13"/>
      <c r="FU121" s="13"/>
      <c r="FV121" s="13"/>
      <c r="FW121" s="13"/>
      <c r="FX121" s="13"/>
      <c r="FY121" s="13"/>
      <c r="FZ121" s="13"/>
      <c r="GA121" s="13"/>
      <c r="GB121" s="13"/>
      <c r="GC121" s="13"/>
      <c r="GD121" s="13"/>
      <c r="GE121" s="13"/>
      <c r="GF121" s="13"/>
      <c r="GG121" s="13"/>
      <c r="GH121" s="13"/>
      <c r="GI121" s="13"/>
      <c r="GJ121" s="13"/>
      <c r="GK121" s="13"/>
      <c r="GL121" s="13"/>
      <c r="GM121" s="13"/>
      <c r="GN121" s="13"/>
      <c r="GO121" s="13"/>
      <c r="GP121" s="13"/>
      <c r="GQ121" s="13"/>
      <c r="GR121" s="13"/>
      <c r="GS121" s="13"/>
      <c r="GT121" s="13"/>
      <c r="GU121" s="13"/>
      <c r="GV121" s="13"/>
      <c r="GW121" s="13"/>
      <c r="GX121" s="13"/>
      <c r="GY121" s="13"/>
      <c r="GZ121" s="13"/>
      <c r="HA121" s="13"/>
      <c r="HB121" s="13"/>
      <c r="HC121" s="13"/>
      <c r="HD121" s="13"/>
      <c r="HE121" s="13"/>
      <c r="HF121" s="13"/>
      <c r="HG121" s="13"/>
      <c r="HH121" s="13"/>
      <c r="HI121" s="13"/>
      <c r="HJ121" s="13"/>
      <c r="HK121" s="13"/>
      <c r="HL121" s="13"/>
      <c r="HM121" s="13"/>
      <c r="HN121" s="13"/>
      <c r="HO121" s="13"/>
      <c r="HP121" s="13"/>
      <c r="HQ121" s="13"/>
      <c r="HR121" s="13"/>
      <c r="HS121" s="13"/>
      <c r="HT121" s="13"/>
      <c r="HU121" s="13"/>
      <c r="HV121" s="13"/>
      <c r="HW121" s="13"/>
      <c r="HX121" s="13"/>
      <c r="HY121" s="13"/>
      <c r="HZ121" s="13"/>
      <c r="IA121" s="13"/>
      <c r="IB121" s="13"/>
      <c r="IC121" s="13"/>
      <c r="ID121" s="13"/>
      <c r="IE121" s="13"/>
      <c r="IF121" s="13"/>
      <c r="IG121" s="13"/>
      <c r="IH121" s="13"/>
      <c r="II121" s="13"/>
      <c r="IJ121" s="13"/>
      <c r="IK121" s="13"/>
      <c r="IL121" s="13"/>
      <c r="IM121" s="13"/>
      <c r="IN121" s="13"/>
      <c r="IO121" s="13"/>
      <c r="IP121" s="13"/>
      <c r="IQ121" s="13"/>
      <c r="IR121" s="13"/>
      <c r="IS121" s="13"/>
      <c r="IT121" s="13"/>
      <c r="IU121" s="13"/>
      <c r="IV121" s="13"/>
      <c r="IW121" s="13"/>
      <c r="IX121" s="13"/>
      <c r="IY121" s="13"/>
      <c r="IZ121" s="13"/>
      <c r="JA121" s="13"/>
      <c r="JB121" s="13"/>
      <c r="JC121" s="13"/>
      <c r="JD121" s="13"/>
      <c r="JE121" s="13"/>
      <c r="JF121" s="13"/>
      <c r="JG121" s="13"/>
      <c r="JH121" s="13"/>
      <c r="JI121" s="13"/>
      <c r="JJ121" s="13"/>
      <c r="JK121" s="13"/>
      <c r="JL121" s="13"/>
      <c r="JM121" s="13"/>
      <c r="JN121" s="13"/>
      <c r="JO121" s="13"/>
      <c r="JP121" s="13"/>
      <c r="JQ121" s="13"/>
      <c r="JR121" s="13"/>
      <c r="JS121" s="13"/>
      <c r="JT121" s="13"/>
      <c r="JU121" s="13"/>
      <c r="JV121" s="13"/>
      <c r="JW121" s="13"/>
      <c r="JX121" s="13"/>
      <c r="JY121" s="13"/>
      <c r="JZ121" s="13"/>
      <c r="KA121" s="13"/>
      <c r="KB121" s="13"/>
      <c r="KC121" s="13"/>
      <c r="KD121" s="13"/>
      <c r="KE121" s="13"/>
      <c r="KF121" s="13"/>
      <c r="KG121" s="13"/>
      <c r="KH121" s="13"/>
      <c r="KI121" s="13"/>
      <c r="KJ121" s="13"/>
      <c r="KK121" s="13"/>
      <c r="KL121" s="13"/>
      <c r="KM121" s="13"/>
      <c r="KN121" s="13"/>
      <c r="KO121" s="13"/>
      <c r="KP121" s="13"/>
      <c r="KQ121" s="13"/>
      <c r="KR121" s="13"/>
      <c r="KS121" s="13"/>
      <c r="KT121" s="13"/>
      <c r="KU121" s="13"/>
      <c r="KV121" s="13"/>
      <c r="KW121" s="13"/>
      <c r="KX121" s="13"/>
      <c r="KY121" s="13"/>
      <c r="KZ121" s="13"/>
      <c r="LA121" s="13"/>
      <c r="LB121" s="13"/>
      <c r="LC121" s="13"/>
      <c r="LD121" s="13"/>
      <c r="LE121" s="13"/>
      <c r="LF121" s="13"/>
      <c r="LG121" s="13"/>
      <c r="LH121" s="13"/>
      <c r="LI121" s="13"/>
      <c r="LJ121" s="13"/>
      <c r="LK121" s="13"/>
      <c r="LL121" s="13"/>
      <c r="LM121" s="13"/>
      <c r="LN121" s="13"/>
      <c r="LO121" s="13"/>
      <c r="LP121" s="13"/>
      <c r="LQ121" s="13"/>
      <c r="LR121" s="13"/>
      <c r="LS121" s="13"/>
      <c r="LT121" s="13"/>
      <c r="LU121" s="13"/>
      <c r="LV121" s="13"/>
      <c r="LW121" s="13"/>
      <c r="LX121" s="13"/>
      <c r="LY121" s="13"/>
      <c r="LZ121" s="13"/>
      <c r="MA121" s="13"/>
      <c r="MB121" s="13"/>
      <c r="MC121" s="13"/>
      <c r="MD121" s="13"/>
      <c r="ME121" s="13"/>
      <c r="MF121" s="13"/>
      <c r="MG121" s="13"/>
      <c r="MH121" s="13"/>
      <c r="MI121" s="13"/>
      <c r="MJ121" s="13"/>
      <c r="MK121" s="13"/>
      <c r="ML121" s="13"/>
      <c r="MM121" s="13"/>
      <c r="MN121" s="13"/>
      <c r="MO121" s="13"/>
      <c r="MP121" s="13"/>
      <c r="MQ121" s="13"/>
      <c r="MR121" s="13"/>
      <c r="MS121" s="13"/>
      <c r="MT121" s="13"/>
      <c r="MU121" s="13"/>
      <c r="MV121" s="13"/>
      <c r="MW121" s="13"/>
      <c r="MX121" s="13"/>
      <c r="MY121" s="13"/>
      <c r="MZ121" s="13"/>
      <c r="NA121" s="13"/>
      <c r="NB121" s="13"/>
      <c r="NC121" s="13"/>
      <c r="ND121" s="13"/>
      <c r="NE121" s="13"/>
      <c r="NF121" s="13"/>
      <c r="NG121" s="13"/>
      <c r="NH121" s="13"/>
      <c r="NI121" s="13"/>
      <c r="NJ121" s="13"/>
      <c r="NK121" s="13"/>
      <c r="NL121" s="13"/>
      <c r="NM121" s="13"/>
      <c r="NN121" s="13"/>
      <c r="NO121" s="13"/>
      <c r="NP121" s="13"/>
      <c r="NQ121" s="13"/>
      <c r="NR121" s="13"/>
      <c r="NS121" s="13"/>
      <c r="NT121" s="13"/>
      <c r="NU121" s="13"/>
      <c r="NV121" s="13"/>
      <c r="NW121" s="13"/>
      <c r="NX121" s="13"/>
      <c r="NY121" s="13"/>
      <c r="NZ121" s="13"/>
      <c r="OA121" s="13"/>
      <c r="OB121" s="13"/>
      <c r="OC121" s="13"/>
      <c r="OD121" s="13"/>
      <c r="OE121" s="13"/>
      <c r="OF121" s="13"/>
      <c r="OG121" s="13"/>
      <c r="OH121" s="13"/>
      <c r="OI121" s="13"/>
      <c r="OJ121" s="13"/>
      <c r="OK121" s="13"/>
      <c r="OL121" s="13"/>
      <c r="OM121" s="13"/>
      <c r="ON121" s="13"/>
      <c r="OO121" s="13"/>
      <c r="OP121" s="13"/>
      <c r="OQ121" s="13"/>
      <c r="OR121" s="13"/>
      <c r="OS121" s="13"/>
      <c r="OT121" s="13"/>
      <c r="OU121" s="13"/>
      <c r="OV121" s="13"/>
      <c r="OW121" s="13"/>
      <c r="OX121" s="13"/>
      <c r="OY121" s="13"/>
      <c r="OZ121" s="13"/>
      <c r="PA121" s="13"/>
      <c r="PB121" s="13"/>
      <c r="PC121" s="13"/>
      <c r="PD121" s="13"/>
      <c r="PE121" s="13"/>
      <c r="PF121" s="13"/>
      <c r="PG121" s="13"/>
      <c r="PH121" s="13"/>
      <c r="PI121" s="13"/>
      <c r="PJ121" s="13"/>
      <c r="PK121" s="13"/>
      <c r="PL121" s="13"/>
      <c r="PM121" s="13"/>
      <c r="PN121" s="13"/>
      <c r="PO121" s="13"/>
      <c r="PP121" s="13"/>
      <c r="PQ121" s="13"/>
      <c r="PR121" s="13"/>
      <c r="PS121" s="13"/>
      <c r="PT121" s="13"/>
      <c r="PU121" s="13"/>
      <c r="PV121" s="13"/>
      <c r="PW121" s="13"/>
      <c r="PX121" s="13"/>
      <c r="PY121" s="13"/>
      <c r="PZ121" s="13"/>
      <c r="QA121" s="13"/>
      <c r="QB121" s="13"/>
      <c r="QC121" s="13"/>
      <c r="QD121" s="13"/>
      <c r="QE121" s="13"/>
      <c r="QF121" s="13"/>
      <c r="QG121" s="13"/>
      <c r="QH121" s="13"/>
      <c r="QI121" s="13"/>
      <c r="QJ121" s="13"/>
      <c r="QK121" s="13"/>
      <c r="QL121" s="13"/>
      <c r="QM121" s="13"/>
      <c r="QN121" s="13"/>
      <c r="QO121" s="13"/>
      <c r="QP121" s="13"/>
      <c r="QQ121" s="13"/>
      <c r="QR121" s="13"/>
      <c r="QS121" s="13"/>
      <c r="QT121" s="13"/>
      <c r="QU121" s="13"/>
      <c r="QV121" s="13"/>
      <c r="QW121" s="13"/>
      <c r="QX121" s="13"/>
      <c r="QY121" s="13"/>
      <c r="QZ121" s="13"/>
      <c r="RA121" s="13"/>
      <c r="RB121" s="13"/>
      <c r="RC121" s="13"/>
      <c r="RD121" s="13"/>
      <c r="RE121" s="13"/>
      <c r="RF121" s="13"/>
      <c r="RG121" s="13"/>
      <c r="RH121" s="13"/>
      <c r="RI121" s="13"/>
      <c r="RJ121" s="13"/>
      <c r="RK121" s="13"/>
      <c r="RL121" s="13"/>
      <c r="RM121" s="13"/>
      <c r="RN121" s="13"/>
      <c r="RO121" s="13"/>
      <c r="RP121" s="13"/>
      <c r="RQ121" s="13"/>
      <c r="RR121" s="13"/>
      <c r="RS121" s="13"/>
      <c r="RT121" s="13"/>
      <c r="RU121" s="13"/>
      <c r="RV121" s="13"/>
      <c r="RW121" s="13"/>
      <c r="RX121" s="13"/>
      <c r="RY121" s="13"/>
      <c r="RZ121" s="13"/>
      <c r="SA121" s="13"/>
      <c r="SB121" s="13"/>
      <c r="SC121" s="13"/>
      <c r="SD121" s="13"/>
      <c r="SE121" s="13"/>
      <c r="SF121" s="13"/>
      <c r="SG121" s="13"/>
      <c r="SH121" s="13"/>
      <c r="SI121" s="13"/>
      <c r="SJ121" s="13"/>
      <c r="SK121" s="13"/>
      <c r="SL121" s="13"/>
      <c r="SM121" s="13"/>
      <c r="SN121" s="13"/>
      <c r="SO121" s="13"/>
      <c r="SP121" s="13"/>
      <c r="SQ121" s="13"/>
      <c r="SR121" s="13"/>
      <c r="SS121" s="13"/>
      <c r="ST121" s="13"/>
      <c r="SU121" s="13"/>
      <c r="SV121" s="13"/>
      <c r="SW121" s="13"/>
      <c r="SX121" s="13"/>
      <c r="SY121" s="13"/>
      <c r="SZ121" s="13"/>
      <c r="TA121" s="13"/>
      <c r="TB121" s="13"/>
      <c r="TC121" s="13"/>
      <c r="TD121" s="13"/>
      <c r="TE121" s="13"/>
      <c r="TF121" s="13"/>
      <c r="TG121" s="13"/>
      <c r="TH121" s="13"/>
      <c r="TI121" s="13"/>
      <c r="TJ121" s="13"/>
      <c r="TK121" s="13"/>
      <c r="TL121" s="13"/>
      <c r="TM121" s="13"/>
      <c r="TN121" s="13"/>
      <c r="TO121" s="13"/>
      <c r="TP121" s="13"/>
      <c r="TQ121" s="13"/>
      <c r="TR121" s="13"/>
      <c r="TS121" s="13"/>
      <c r="TT121" s="13"/>
      <c r="TU121" s="13"/>
      <c r="TV121" s="13"/>
      <c r="TW121" s="13"/>
      <c r="TX121" s="13"/>
      <c r="TY121" s="13"/>
      <c r="TZ121" s="13"/>
      <c r="UA121" s="13"/>
      <c r="UB121" s="13"/>
      <c r="UC121" s="13"/>
      <c r="UD121" s="13"/>
      <c r="UE121" s="13"/>
      <c r="UF121" s="13"/>
      <c r="UG121" s="13"/>
      <c r="UH121" s="13"/>
      <c r="UI121" s="13"/>
      <c r="UJ121" s="13"/>
      <c r="UK121" s="13"/>
      <c r="UL121" s="13"/>
      <c r="UM121" s="13"/>
      <c r="UN121" s="13"/>
      <c r="UO121" s="13"/>
      <c r="UP121" s="13"/>
      <c r="UQ121" s="13"/>
      <c r="UR121" s="13"/>
      <c r="US121" s="13"/>
      <c r="UT121" s="13"/>
      <c r="UU121" s="13"/>
      <c r="UV121" s="13"/>
      <c r="UW121" s="13"/>
      <c r="UX121" s="13"/>
      <c r="UY121" s="13"/>
      <c r="UZ121" s="13"/>
      <c r="VA121" s="13"/>
      <c r="VB121" s="13"/>
      <c r="VC121" s="13"/>
      <c r="VD121" s="13"/>
      <c r="VE121" s="13"/>
      <c r="VF121" s="13"/>
      <c r="VG121" s="13"/>
      <c r="VH121" s="13"/>
      <c r="VI121" s="13"/>
      <c r="VJ121" s="13"/>
      <c r="VK121" s="13"/>
      <c r="VL121" s="13"/>
      <c r="VM121" s="13"/>
      <c r="VN121" s="13"/>
      <c r="VO121" s="13"/>
      <c r="VP121" s="13"/>
      <c r="VQ121" s="13"/>
      <c r="VR121" s="13"/>
      <c r="VS121" s="13"/>
      <c r="VT121" s="13"/>
      <c r="VU121" s="13"/>
      <c r="VV121" s="13"/>
      <c r="VW121" s="13"/>
      <c r="VX121" s="13"/>
      <c r="VY121" s="13"/>
      <c r="VZ121" s="13"/>
      <c r="WA121" s="13"/>
      <c r="WB121" s="13"/>
      <c r="WC121" s="13"/>
      <c r="WD121" s="13"/>
      <c r="WE121" s="13"/>
      <c r="WF121" s="13"/>
      <c r="WG121" s="13"/>
      <c r="WH121" s="13"/>
      <c r="WI121" s="13"/>
      <c r="WJ121" s="13"/>
      <c r="WK121" s="13"/>
      <c r="WL121" s="13"/>
      <c r="WM121" s="13"/>
      <c r="WN121" s="13"/>
      <c r="WO121" s="13"/>
      <c r="WP121" s="13"/>
      <c r="WQ121" s="13"/>
      <c r="WR121" s="13"/>
      <c r="WS121" s="13"/>
      <c r="WT121" s="13"/>
      <c r="WU121" s="13"/>
      <c r="WV121" s="13"/>
      <c r="WW121" s="13"/>
      <c r="WX121" s="13"/>
      <c r="WY121" s="13"/>
      <c r="WZ121" s="13"/>
      <c r="XA121" s="13"/>
      <c r="XB121" s="13"/>
      <c r="XC121" s="13"/>
      <c r="XD121" s="13"/>
      <c r="XE121" s="13"/>
      <c r="XF121" s="13"/>
      <c r="XG121" s="13"/>
      <c r="XH121" s="13"/>
      <c r="XI121" s="13"/>
      <c r="XJ121" s="13"/>
      <c r="XK121" s="13"/>
      <c r="XL121" s="13"/>
      <c r="XM121" s="13"/>
      <c r="XN121" s="13"/>
      <c r="XO121" s="13"/>
      <c r="XP121" s="13"/>
      <c r="XQ121" s="13"/>
      <c r="XR121" s="13"/>
      <c r="XS121" s="13"/>
      <c r="XT121" s="13"/>
      <c r="XU121" s="13"/>
      <c r="XV121" s="13"/>
      <c r="XW121" s="13"/>
      <c r="XX121" s="13"/>
      <c r="XY121" s="13"/>
      <c r="XZ121" s="13"/>
      <c r="YA121" s="13"/>
      <c r="YB121" s="13"/>
      <c r="YC121" s="13"/>
      <c r="YD121" s="13"/>
      <c r="YE121" s="13"/>
      <c r="YF121" s="13"/>
      <c r="YG121" s="13"/>
      <c r="YH121" s="13"/>
      <c r="YI121" s="13"/>
      <c r="YJ121" s="13"/>
      <c r="YK121" s="13"/>
      <c r="YL121" s="13"/>
      <c r="YM121" s="13"/>
      <c r="YN121" s="13"/>
      <c r="YO121" s="13"/>
      <c r="YP121" s="13"/>
      <c r="YQ121" s="13"/>
      <c r="YR121" s="13"/>
      <c r="YS121" s="13"/>
      <c r="YT121" s="13"/>
      <c r="YU121" s="13"/>
      <c r="YV121" s="13"/>
      <c r="YW121" s="13"/>
      <c r="YX121" s="13"/>
      <c r="YY121" s="13"/>
      <c r="YZ121" s="13"/>
      <c r="ZA121" s="13"/>
      <c r="ZB121" s="13"/>
      <c r="ZC121" s="13"/>
      <c r="ZD121" s="13"/>
      <c r="ZE121" s="13"/>
      <c r="ZF121" s="13"/>
      <c r="ZG121" s="13"/>
      <c r="ZH121" s="13"/>
      <c r="ZI121" s="13"/>
      <c r="ZJ121" s="13"/>
      <c r="ZK121" s="13"/>
      <c r="ZL121" s="13"/>
      <c r="ZM121" s="13"/>
      <c r="ZN121" s="13"/>
      <c r="ZO121" s="13"/>
      <c r="ZP121" s="13"/>
      <c r="ZQ121" s="13"/>
      <c r="ZR121" s="13"/>
      <c r="ZS121" s="13"/>
      <c r="ZT121" s="13"/>
      <c r="ZU121" s="13"/>
      <c r="ZV121" s="13"/>
      <c r="ZW121" s="13"/>
      <c r="ZX121" s="13"/>
      <c r="ZY121" s="13"/>
      <c r="ZZ121" s="13"/>
      <c r="AAA121" s="13"/>
      <c r="AAB121" s="13"/>
      <c r="AAC121" s="13"/>
      <c r="AAD121" s="13"/>
      <c r="AAE121" s="13"/>
      <c r="AAF121" s="13"/>
      <c r="AAG121" s="13"/>
      <c r="AAH121" s="13"/>
      <c r="AAI121" s="13"/>
      <c r="AAJ121" s="13"/>
      <c r="AAK121" s="13"/>
      <c r="AAL121" s="13"/>
      <c r="AAM121" s="13"/>
      <c r="AAN121" s="13"/>
      <c r="AAO121" s="13"/>
      <c r="AAP121" s="13"/>
      <c r="AAQ121" s="13"/>
      <c r="AAR121" s="13"/>
      <c r="AAS121" s="13"/>
      <c r="AAT121" s="13"/>
      <c r="AAU121" s="13"/>
      <c r="AAV121" s="13"/>
      <c r="AAW121" s="13"/>
      <c r="AAX121" s="13"/>
      <c r="AAY121" s="13"/>
      <c r="AAZ121" s="13"/>
      <c r="ABA121" s="13"/>
      <c r="ABB121" s="13"/>
      <c r="ABC121" s="13"/>
      <c r="ABD121" s="13"/>
      <c r="ABE121" s="13"/>
      <c r="ABF121" s="13"/>
      <c r="ABG121" s="13"/>
      <c r="ABH121" s="13"/>
      <c r="ABI121" s="13"/>
      <c r="ABJ121" s="13"/>
      <c r="ABK121" s="13"/>
      <c r="ABL121" s="13"/>
      <c r="ABM121" s="13"/>
      <c r="ABN121" s="13"/>
      <c r="ABO121" s="13"/>
      <c r="ABP121" s="13"/>
      <c r="ABQ121" s="13"/>
      <c r="ABR121" s="13"/>
      <c r="ABS121" s="13"/>
      <c r="ABT121" s="13"/>
      <c r="ABU121" s="13"/>
      <c r="ABV121" s="13"/>
      <c r="ABW121" s="13"/>
      <c r="ABX121" s="13"/>
      <c r="ABY121" s="13"/>
      <c r="ABZ121" s="13"/>
      <c r="ACA121" s="13"/>
      <c r="ACB121" s="13"/>
      <c r="ACC121" s="13"/>
      <c r="ACD121" s="13"/>
      <c r="ACE121" s="13"/>
      <c r="ACF121" s="13"/>
      <c r="ACG121" s="13"/>
      <c r="ACH121" s="13"/>
      <c r="ACI121" s="13"/>
      <c r="ACJ121" s="13"/>
      <c r="ACK121" s="13"/>
      <c r="ACL121" s="13"/>
      <c r="ACM121" s="13"/>
      <c r="ACN121" s="13"/>
      <c r="ACO121" s="13"/>
      <c r="ACP121" s="13"/>
      <c r="ACQ121" s="13"/>
      <c r="ACR121" s="13"/>
      <c r="ACS121" s="13"/>
      <c r="ACT121" s="13"/>
      <c r="ACU121" s="13"/>
      <c r="ACV121" s="13"/>
      <c r="ACW121" s="13"/>
      <c r="ACX121" s="13"/>
      <c r="ACY121" s="13"/>
      <c r="ACZ121" s="13"/>
      <c r="ADA121" s="13"/>
      <c r="ADB121" s="13"/>
      <c r="ADC121" s="13"/>
      <c r="ADD121" s="13"/>
      <c r="ADE121" s="13"/>
      <c r="ADF121" s="13"/>
      <c r="ADG121" s="13"/>
      <c r="ADH121" s="13"/>
      <c r="ADI121" s="13"/>
      <c r="ADJ121" s="13"/>
      <c r="ADK121" s="13"/>
      <c r="ADL121" s="13"/>
      <c r="ADM121" s="13"/>
      <c r="ADN121" s="13"/>
      <c r="ADO121" s="13"/>
      <c r="ADP121" s="13"/>
      <c r="ADQ121" s="13"/>
      <c r="ADR121" s="13"/>
      <c r="ADS121" s="13"/>
      <c r="ADT121" s="13"/>
      <c r="ADU121" s="13"/>
      <c r="ADV121" s="13"/>
      <c r="ADW121" s="13"/>
      <c r="ADX121" s="13"/>
      <c r="ADY121" s="13"/>
      <c r="ADZ121" s="13"/>
      <c r="AEA121" s="13"/>
      <c r="AEB121" s="13"/>
      <c r="AEC121" s="13"/>
      <c r="AED121" s="13"/>
      <c r="AEE121" s="13"/>
      <c r="AEF121" s="13"/>
      <c r="AEG121" s="13"/>
      <c r="AEH121" s="13"/>
      <c r="AEI121" s="13"/>
      <c r="AEJ121" s="13"/>
      <c r="AEK121" s="13"/>
      <c r="AEL121" s="13"/>
      <c r="AEM121" s="13"/>
      <c r="AEN121" s="13"/>
      <c r="AEO121" s="13"/>
      <c r="AEP121" s="13"/>
      <c r="AEQ121" s="13"/>
      <c r="AER121" s="13"/>
      <c r="AES121" s="13"/>
      <c r="AET121" s="13"/>
      <c r="AEU121" s="13"/>
      <c r="AEV121" s="13"/>
      <c r="AEW121" s="13"/>
      <c r="AEX121" s="13"/>
      <c r="AEY121" s="13"/>
      <c r="AEZ121" s="13"/>
      <c r="AFA121" s="13"/>
      <c r="AFB121" s="13"/>
      <c r="AFC121" s="13"/>
      <c r="AFD121" s="13"/>
      <c r="AFE121" s="13"/>
      <c r="AFF121" s="13"/>
      <c r="AFG121" s="13"/>
      <c r="AFH121" s="13"/>
      <c r="AFI121" s="13"/>
      <c r="AFJ121" s="13"/>
      <c r="AFK121" s="13"/>
      <c r="AFL121" s="13"/>
      <c r="AFM121" s="13"/>
      <c r="AFN121" s="13"/>
      <c r="AFO121" s="13"/>
      <c r="AFP121" s="13"/>
      <c r="AFQ121" s="13"/>
      <c r="AFR121" s="13"/>
      <c r="AFS121" s="13"/>
      <c r="AFT121" s="13"/>
      <c r="AFU121" s="13"/>
      <c r="AFV121" s="13"/>
      <c r="AFW121" s="13"/>
      <c r="AFX121" s="13"/>
      <c r="AFY121" s="13"/>
      <c r="AFZ121" s="13"/>
      <c r="AGA121" s="13"/>
      <c r="AGB121" s="13"/>
      <c r="AGC121" s="13"/>
      <c r="AGD121" s="13"/>
      <c r="AGE121" s="13"/>
      <c r="AGF121" s="13"/>
      <c r="AGG121" s="13"/>
      <c r="AGH121" s="13"/>
      <c r="AGI121" s="13"/>
      <c r="AGJ121" s="13"/>
      <c r="AGK121" s="13"/>
      <c r="AGL121" s="13"/>
      <c r="AGM121" s="13"/>
      <c r="AGN121" s="13"/>
      <c r="AGO121" s="13"/>
      <c r="AGP121" s="13"/>
      <c r="AGQ121" s="13"/>
      <c r="AGR121" s="13"/>
      <c r="AGS121" s="13"/>
      <c r="AGT121" s="13"/>
      <c r="AGU121" s="13"/>
      <c r="AGV121" s="13"/>
      <c r="AGW121" s="13"/>
      <c r="AGX121" s="13"/>
      <c r="AGY121" s="13"/>
      <c r="AGZ121" s="13"/>
      <c r="AHA121" s="13"/>
      <c r="AHB121" s="13"/>
      <c r="AHC121" s="13"/>
      <c r="AHD121" s="13"/>
      <c r="AHE121" s="13"/>
      <c r="AHF121" s="13"/>
      <c r="AHG121" s="13"/>
      <c r="AHH121" s="13"/>
      <c r="AHI121" s="13"/>
      <c r="AHJ121" s="13"/>
      <c r="AHK121" s="13"/>
      <c r="AHL121" s="13"/>
      <c r="AHM121" s="13"/>
      <c r="AHN121" s="13"/>
      <c r="AHO121" s="13"/>
      <c r="AHP121" s="13"/>
      <c r="AHQ121" s="13"/>
      <c r="AHR121" s="13"/>
      <c r="AHS121" s="13"/>
      <c r="AHT121" s="13"/>
      <c r="AHU121" s="13"/>
      <c r="AHV121" s="13"/>
      <c r="AHW121" s="13"/>
      <c r="AHX121" s="13"/>
      <c r="AHY121" s="13"/>
      <c r="AHZ121" s="13"/>
      <c r="AIA121" s="13"/>
      <c r="AIB121" s="13"/>
      <c r="AIC121" s="13"/>
      <c r="AID121" s="13"/>
      <c r="AIE121" s="13"/>
      <c r="AIF121" s="13"/>
      <c r="AIG121" s="13"/>
      <c r="AIH121" s="13"/>
      <c r="AII121" s="13"/>
      <c r="AIJ121" s="13"/>
      <c r="AIK121" s="13"/>
      <c r="AIL121" s="13"/>
      <c r="AIM121" s="13"/>
      <c r="AIN121" s="13"/>
      <c r="AIO121" s="13"/>
      <c r="AIP121" s="13"/>
      <c r="AIQ121" s="13"/>
      <c r="AIR121" s="13"/>
      <c r="AIS121" s="13"/>
      <c r="AIT121" s="13"/>
      <c r="AIU121" s="13"/>
      <c r="AIV121" s="13"/>
      <c r="AIW121" s="13"/>
      <c r="AIX121" s="13"/>
      <c r="AIY121" s="13"/>
      <c r="AIZ121" s="13"/>
      <c r="AJA121" s="13"/>
      <c r="AJB121" s="13"/>
      <c r="AJC121" s="13"/>
      <c r="AJD121" s="13"/>
      <c r="AJE121" s="13"/>
      <c r="AJF121" s="13"/>
      <c r="AJG121" s="13"/>
      <c r="AJH121" s="13"/>
      <c r="AJI121" s="13"/>
      <c r="AJJ121" s="13"/>
      <c r="AJK121" s="13"/>
      <c r="AJL121" s="13"/>
      <c r="AJM121" s="13"/>
      <c r="AJN121" s="13"/>
      <c r="AJO121" s="13"/>
      <c r="AJP121" s="13"/>
      <c r="AJQ121" s="13"/>
      <c r="AJR121" s="13"/>
      <c r="AJS121" s="13"/>
      <c r="AJT121" s="13"/>
      <c r="AJU121" s="13"/>
      <c r="AJV121" s="13"/>
      <c r="AJW121" s="13"/>
      <c r="AJX121" s="13"/>
      <c r="AJY121" s="13"/>
      <c r="AJZ121" s="13"/>
      <c r="AKA121" s="13"/>
      <c r="AKB121" s="13"/>
      <c r="AKC121" s="13"/>
      <c r="AKD121" s="13"/>
      <c r="AKE121" s="13"/>
      <c r="AKF121" s="13"/>
      <c r="AKG121" s="13"/>
      <c r="AKH121" s="13"/>
      <c r="AKI121" s="13"/>
      <c r="AKJ121" s="13"/>
      <c r="AKK121" s="13"/>
      <c r="AKL121" s="13"/>
      <c r="AKM121" s="13"/>
      <c r="AKN121" s="13"/>
      <c r="AKO121" s="13"/>
      <c r="AKP121" s="13"/>
      <c r="AKQ121" s="13"/>
      <c r="AKR121" s="13"/>
      <c r="AKS121" s="13"/>
      <c r="AKT121" s="13"/>
      <c r="AKU121" s="13"/>
      <c r="AKV121" s="13"/>
      <c r="AKW121" s="13"/>
      <c r="AKX121" s="13"/>
      <c r="AKY121" s="13"/>
      <c r="AKZ121" s="13"/>
      <c r="ALA121" s="13"/>
      <c r="ALB121" s="13"/>
      <c r="ALC121" s="13"/>
      <c r="ALD121" s="13"/>
      <c r="ALE121" s="13"/>
      <c r="ALF121" s="13"/>
      <c r="ALG121" s="13"/>
      <c r="ALH121" s="13"/>
      <c r="ALI121" s="13"/>
      <c r="ALJ121" s="13"/>
      <c r="ALK121" s="13"/>
      <c r="ALL121" s="13"/>
      <c r="ALM121" s="13"/>
      <c r="ALN121" s="13"/>
      <c r="ALO121" s="13"/>
      <c r="ALP121" s="13"/>
      <c r="ALQ121" s="13"/>
      <c r="ALR121" s="13"/>
      <c r="ALS121" s="13"/>
      <c r="ALT121" s="13"/>
      <c r="ALU121" s="13"/>
      <c r="ALV121" s="13"/>
      <c r="ALW121" s="13"/>
      <c r="ALX121" s="13"/>
      <c r="ALY121" s="13"/>
      <c r="ALZ121" s="13"/>
      <c r="AMA121" s="13"/>
      <c r="AMB121" s="13"/>
      <c r="AMC121" s="13"/>
      <c r="AMD121" s="13"/>
      <c r="AME121" s="13"/>
      <c r="AMF121" s="13"/>
      <c r="AMG121" s="13"/>
      <c r="AMH121" s="13"/>
      <c r="AMI121" s="13"/>
    </row>
  </sheetData>
  <autoFilter ref="A17:AMJ117" xr:uid="{00000000-0009-0000-0000-000000000000}"/>
  <mergeCells count="59">
    <mergeCell ref="E111:L111"/>
    <mergeCell ref="E113:L113"/>
    <mergeCell ref="E114:L114"/>
    <mergeCell ref="E115:L115"/>
    <mergeCell ref="E116:L116"/>
    <mergeCell ref="F13:L13"/>
    <mergeCell ref="A14:A16"/>
    <mergeCell ref="B14:B16"/>
    <mergeCell ref="C14:C16"/>
    <mergeCell ref="D14:D16"/>
    <mergeCell ref="E14:E16"/>
    <mergeCell ref="F14:H14"/>
    <mergeCell ref="I14:K14"/>
    <mergeCell ref="L14:L16"/>
    <mergeCell ref="F15:F16"/>
    <mergeCell ref="G15:H15"/>
    <mergeCell ref="I15:I16"/>
    <mergeCell ref="C114:D114"/>
    <mergeCell ref="C115:D115"/>
    <mergeCell ref="C116:D116"/>
    <mergeCell ref="C107:D107"/>
    <mergeCell ref="C108:D108"/>
    <mergeCell ref="C109:D109"/>
    <mergeCell ref="C112:D112"/>
    <mergeCell ref="C111:D111"/>
    <mergeCell ref="C113:D113"/>
    <mergeCell ref="D121:G121"/>
    <mergeCell ref="C117:D117"/>
    <mergeCell ref="D119:G119"/>
    <mergeCell ref="D120:G120"/>
    <mergeCell ref="E117:L117"/>
    <mergeCell ref="J1:L1"/>
    <mergeCell ref="J2:L2"/>
    <mergeCell ref="B5:J5"/>
    <mergeCell ref="B6:J6"/>
    <mergeCell ref="A8:L8"/>
    <mergeCell ref="E112:L112"/>
    <mergeCell ref="A9:E13"/>
    <mergeCell ref="F9:L9"/>
    <mergeCell ref="F10:L10"/>
    <mergeCell ref="F11:L11"/>
    <mergeCell ref="F12:L12"/>
    <mergeCell ref="J15:K15"/>
    <mergeCell ref="A18:L18"/>
    <mergeCell ref="F105:I106"/>
    <mergeCell ref="J105:J106"/>
    <mergeCell ref="A94:L94"/>
    <mergeCell ref="A73:L73"/>
    <mergeCell ref="A19:L19"/>
    <mergeCell ref="K105:K106"/>
    <mergeCell ref="C110:D110"/>
    <mergeCell ref="A105:E106"/>
    <mergeCell ref="A99:L99"/>
    <mergeCell ref="F101:I101"/>
    <mergeCell ref="A101:E101"/>
    <mergeCell ref="E107:L107"/>
    <mergeCell ref="E108:L108"/>
    <mergeCell ref="E109:L109"/>
    <mergeCell ref="E110:L110"/>
  </mergeCells>
  <phoneticPr fontId="15" type="noConversion"/>
  <pageMargins left="0.196527777777778" right="0.196527777777778" top="0.39374999999999999" bottom="0.39374999999999999" header="0.511811023622047" footer="0.511811023622047"/>
  <pageSetup paperSize="9" scale="63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"/>
  <sheetViews>
    <sheetView workbookViewId="0">
      <selection activeCell="K6" sqref="K6"/>
    </sheetView>
  </sheetViews>
  <sheetFormatPr defaultRowHeight="12.75" x14ac:dyDescent="0.2"/>
  <cols>
    <col min="1" max="1" width="10.5703125" customWidth="1"/>
    <col min="2" max="2" width="12.140625" customWidth="1"/>
    <col min="3" max="3" width="11.140625" customWidth="1"/>
  </cols>
  <sheetData>
    <row r="1" spans="1:11" x14ac:dyDescent="0.2">
      <c r="A1" s="53" t="s">
        <v>49</v>
      </c>
      <c r="B1" s="54" t="s">
        <v>60</v>
      </c>
      <c r="C1" s="54" t="s">
        <v>61</v>
      </c>
      <c r="D1" s="55" t="s">
        <v>62</v>
      </c>
      <c r="H1" s="53" t="s">
        <v>49</v>
      </c>
      <c r="I1" s="54" t="s">
        <v>60</v>
      </c>
      <c r="J1" s="54" t="s">
        <v>61</v>
      </c>
      <c r="K1" s="55" t="s">
        <v>62</v>
      </c>
    </row>
    <row r="2" spans="1:11" x14ac:dyDescent="0.2">
      <c r="A2" s="56" t="s">
        <v>50</v>
      </c>
      <c r="B2" s="52">
        <f>2*1.2*0.2</f>
        <v>0.48</v>
      </c>
      <c r="C2" s="52">
        <f>4*0.4*0.057</f>
        <v>9.1200000000000003E-2</v>
      </c>
      <c r="D2" s="57">
        <f>B2+C2</f>
        <v>0.57120000000000004</v>
      </c>
      <c r="H2" s="56"/>
      <c r="I2" s="52"/>
      <c r="J2" s="52"/>
      <c r="K2" s="57"/>
    </row>
    <row r="3" spans="1:11" x14ac:dyDescent="0.2">
      <c r="A3" s="56" t="s">
        <v>51</v>
      </c>
      <c r="B3" s="52">
        <f>2*0.6*0.2</f>
        <v>0.24</v>
      </c>
      <c r="C3" s="52">
        <f>2*0.4*0.057</f>
        <v>4.5600000000000002E-2</v>
      </c>
      <c r="D3" s="57">
        <f>B3+C3*5</f>
        <v>0.46800000000000003</v>
      </c>
      <c r="H3" s="56"/>
      <c r="I3" s="52"/>
      <c r="J3" s="52"/>
      <c r="K3" s="57"/>
    </row>
    <row r="4" spans="1:11" x14ac:dyDescent="0.2">
      <c r="A4" s="56" t="s">
        <v>52</v>
      </c>
      <c r="B4" s="52">
        <f>2*1.5*0.2</f>
        <v>0.6</v>
      </c>
      <c r="C4" s="52">
        <f>5*0.4*0.057</f>
        <v>0.114</v>
      </c>
      <c r="D4" s="57">
        <f>B4+C4*5</f>
        <v>1.17</v>
      </c>
      <c r="H4" s="56"/>
      <c r="I4" s="52"/>
      <c r="J4" s="52"/>
      <c r="K4" s="57"/>
    </row>
    <row r="5" spans="1:11" x14ac:dyDescent="0.2">
      <c r="A5" s="56" t="s">
        <v>53</v>
      </c>
      <c r="B5" s="52">
        <f>2*2.4*0.2</f>
        <v>0.96</v>
      </c>
      <c r="C5" s="52">
        <f>8*0.4*0.057</f>
        <v>0.18240000000000001</v>
      </c>
      <c r="D5" s="57">
        <f>B5+C5*7</f>
        <v>2.2368000000000001</v>
      </c>
      <c r="H5" s="56" t="s">
        <v>53</v>
      </c>
      <c r="I5" s="52">
        <f>2*2.4*0.2</f>
        <v>0.96</v>
      </c>
      <c r="J5" s="52">
        <f>8*0.4*0.057</f>
        <v>0.18240000000000001</v>
      </c>
      <c r="K5" s="57">
        <f>I5+J5*11</f>
        <v>2.9664000000000001</v>
      </c>
    </row>
    <row r="6" spans="1:11" x14ac:dyDescent="0.2">
      <c r="A6" s="56" t="s">
        <v>54</v>
      </c>
      <c r="B6" s="52">
        <f>2*2.4*0.2</f>
        <v>0.96</v>
      </c>
      <c r="C6" s="52">
        <f>8*0.4*0.057</f>
        <v>0.18240000000000001</v>
      </c>
      <c r="D6" s="57">
        <f t="shared" ref="D6" si="0">B6+C6</f>
        <v>1.1424000000000001</v>
      </c>
      <c r="H6" s="56"/>
      <c r="I6" s="52"/>
      <c r="J6" s="52"/>
      <c r="K6" s="57"/>
    </row>
    <row r="7" spans="1:11" x14ac:dyDescent="0.2">
      <c r="A7" s="56" t="s">
        <v>55</v>
      </c>
      <c r="B7" s="52">
        <f>2*3*0.2</f>
        <v>1.2</v>
      </c>
      <c r="C7" s="52">
        <f>10*0.4*0.057</f>
        <v>0.22800000000000001</v>
      </c>
      <c r="D7" s="57">
        <f>B7+C7*3</f>
        <v>1.8839999999999999</v>
      </c>
      <c r="H7" s="56"/>
      <c r="I7" s="52"/>
      <c r="J7" s="52"/>
      <c r="K7" s="57"/>
    </row>
    <row r="8" spans="1:11" x14ac:dyDescent="0.2">
      <c r="A8" s="56" t="s">
        <v>56</v>
      </c>
      <c r="B8" s="52">
        <f>4.2*0.2</f>
        <v>0.84</v>
      </c>
      <c r="C8" s="52">
        <f>2.8*0.057</f>
        <v>0.15959999999999999</v>
      </c>
      <c r="D8" s="57">
        <f>B8+C8*5</f>
        <v>1.6379999999999999</v>
      </c>
      <c r="H8" s="56"/>
      <c r="I8" s="52"/>
      <c r="J8" s="52"/>
      <c r="K8" s="57"/>
    </row>
    <row r="9" spans="1:11" x14ac:dyDescent="0.2">
      <c r="A9" s="56" t="s">
        <v>57</v>
      </c>
      <c r="B9" s="52">
        <f>2*3.9*0.2</f>
        <v>1.56</v>
      </c>
      <c r="C9" s="52">
        <f>13*0.4*0.057</f>
        <v>0.2964</v>
      </c>
      <c r="D9" s="57">
        <f>B9+C9*3</f>
        <v>2.4491999999999998</v>
      </c>
      <c r="H9" s="56"/>
      <c r="I9" s="52"/>
      <c r="J9" s="52"/>
      <c r="K9" s="57"/>
    </row>
    <row r="10" spans="1:11" x14ac:dyDescent="0.2">
      <c r="A10" s="56" t="s">
        <v>58</v>
      </c>
      <c r="B10" s="52">
        <f>2*2.7*0.2</f>
        <v>1.08</v>
      </c>
      <c r="C10" s="52">
        <f>9*0.4*0.057</f>
        <v>0.20519999999999999</v>
      </c>
      <c r="D10" s="57">
        <f>B10+C10</f>
        <v>1.2851999999999999</v>
      </c>
      <c r="H10" s="56"/>
      <c r="I10" s="52"/>
      <c r="J10" s="52"/>
      <c r="K10" s="57"/>
    </row>
    <row r="11" spans="1:11" ht="13.5" thickBot="1" x14ac:dyDescent="0.25">
      <c r="A11" s="58" t="s">
        <v>59</v>
      </c>
      <c r="B11" s="59">
        <f>2*3.3*0.2</f>
        <v>1.32</v>
      </c>
      <c r="C11" s="59">
        <f>11*0.4*0.057</f>
        <v>0.25080000000000002</v>
      </c>
      <c r="D11" s="60">
        <f>B11+C11*2</f>
        <v>1.8216000000000001</v>
      </c>
      <c r="H11" s="58"/>
      <c r="I11" s="59"/>
      <c r="J11" s="59"/>
      <c r="K11" s="60"/>
    </row>
    <row r="12" spans="1:11" ht="13.5" thickBot="1" x14ac:dyDescent="0.25">
      <c r="D12" s="61">
        <f>SUM(D2:D11)</f>
        <v>14.666399999999999</v>
      </c>
      <c r="K12" s="61">
        <f>SUM(K2:K11)</f>
        <v>2.9664000000000001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23</vt:i4>
      </vt:variant>
    </vt:vector>
  </HeadingPairs>
  <TitlesOfParts>
    <vt:vector size="25" baseType="lpstr">
      <vt:lpstr>ТЗ</vt:lpstr>
      <vt:lpstr>Лист1</vt:lpstr>
      <vt:lpstr>ТЗ!Print_Area_0_0</vt:lpstr>
      <vt:lpstr>ТЗ!Print_Area_0_0_0</vt:lpstr>
      <vt:lpstr>ТЗ!Print_Area_0_0_0_0</vt:lpstr>
      <vt:lpstr>ТЗ!Print_Titles</vt:lpstr>
      <vt:lpstr>ТЗ!Print_Titles_0</vt:lpstr>
      <vt:lpstr>ТЗ!Print_Titles_0_0</vt:lpstr>
      <vt:lpstr>ТЗ!Print_Titles_0_0_0</vt:lpstr>
      <vt:lpstr>ТЗ!Print_Titles_0_0_0_0</vt:lpstr>
      <vt:lpstr>ТЗ!Print_Titles_0_0_0_0_0</vt:lpstr>
      <vt:lpstr>ТЗ!Print_Titles_0_0_0_0_0_0</vt:lpstr>
      <vt:lpstr>ТЗ!Print_Titles_0_0_0_0_0_0_0</vt:lpstr>
      <vt:lpstr>ТЗ!Print_Titles_0_0_0_0_0_0_0_0</vt:lpstr>
      <vt:lpstr>ТЗ!Print_Titles_0_0_0_0_0_0_0_0_0</vt:lpstr>
      <vt:lpstr>ТЗ!Print_Titles_0_0_0_0_0_0_0_0_0_0</vt:lpstr>
      <vt:lpstr>ТЗ!Print_Titles_0_0_0_0_0_0_0_0_0_0_0</vt:lpstr>
      <vt:lpstr>ТЗ!Print_Titles_0_0_0_0_0_0_0_0_0_0_0_0</vt:lpstr>
      <vt:lpstr>ТЗ!Print_Titles_0_0_0_0_0_0_0_0_0_0_0_0_0</vt:lpstr>
      <vt:lpstr>ТЗ!Print_Titles_0_0_0_0_0_0_0_0_0_0_0_0_0_0</vt:lpstr>
      <vt:lpstr>ТЗ!Print_Titles_0_0_0_0_0_0_0_0_0_0_0_0_0_0_0</vt:lpstr>
      <vt:lpstr>ТЗ!Print_Titles_0_0_0_0_0_0_0_0_0_0_0_0_0_0_0_0</vt:lpstr>
      <vt:lpstr>ТЗ!Print_Titles_0_0_0_0_0_0_0_0_0_0_0_0_0_0_0_0_0</vt:lpstr>
      <vt:lpstr>ТЗ!Заголовки_для_печати</vt:lpstr>
      <vt:lpstr>ТЗ!Область_печати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Перевалова Вера Александровна</dc:creator>
  <dc:description/>
  <cp:lastModifiedBy>Кашин Арсений Евгеньевич</cp:lastModifiedBy>
  <cp:revision>47</cp:revision>
  <cp:lastPrinted>2021-12-06T07:31:01Z</cp:lastPrinted>
  <dcterms:created xsi:type="dcterms:W3CDTF">2002-02-11T05:58:42Z</dcterms:created>
  <dcterms:modified xsi:type="dcterms:W3CDTF">2023-09-11T12:50:31Z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